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4940" windowHeight="8580" activeTab="0"/>
  </bookViews>
  <sheets>
    <sheet name="Sheet 1" sheetId="1" r:id="rId1"/>
  </sheets>
  <definedNames>
    <definedName name="COLOURNAMES">'Sheet 1'!$D$27:$D$46</definedName>
    <definedName name="COLOURS">'Sheet 1'!$C$27:$C$46</definedName>
    <definedName name="COLOURTEXT">'Sheet 1'!$F$27:$F$29</definedName>
    <definedName name="_xlnm.Print_Area" localSheetId="0">'Sheet 1'!$B$2:$Y$23</definedName>
  </definedNames>
  <calcPr fullCalcOnLoad="1"/>
</workbook>
</file>

<file path=xl/sharedStrings.xml><?xml version="1.0" encoding="utf-8"?>
<sst xmlns="http://schemas.openxmlformats.org/spreadsheetml/2006/main" count="380" uniqueCount="230">
  <si>
    <t>Player name</t>
  </si>
  <si>
    <t>ST</t>
  </si>
  <si>
    <t>MVP</t>
  </si>
  <si>
    <t>Value</t>
  </si>
  <si>
    <t>x</t>
  </si>
  <si>
    <t>RACE</t>
  </si>
  <si>
    <t>HEAD COACH</t>
  </si>
  <si>
    <t>CHEERLEADERS</t>
  </si>
  <si>
    <t>TREASURY</t>
  </si>
  <si>
    <t>#</t>
  </si>
  <si>
    <t>VALUE OF EXTRAS:</t>
  </si>
  <si>
    <t>TEAM VALUE</t>
  </si>
  <si>
    <t>z Star 01</t>
  </si>
  <si>
    <t>z Star 03</t>
  </si>
  <si>
    <t>z Star 04</t>
  </si>
  <si>
    <t>z Star 05</t>
  </si>
  <si>
    <t>z Star 06</t>
  </si>
  <si>
    <t>z Star 07</t>
  </si>
  <si>
    <t>z Star 08</t>
  </si>
  <si>
    <t>z Star 09</t>
  </si>
  <si>
    <t>z Star 10</t>
  </si>
  <si>
    <t>z Star 11</t>
  </si>
  <si>
    <t>z Star 12</t>
  </si>
  <si>
    <t>z Star 13</t>
  </si>
  <si>
    <t>z Star 14</t>
  </si>
  <si>
    <t>z Star 15</t>
  </si>
  <si>
    <t>z Star 16</t>
  </si>
  <si>
    <t>z Star 17</t>
  </si>
  <si>
    <t>Player Type/name</t>
  </si>
  <si>
    <t>Skills</t>
  </si>
  <si>
    <t>Cost</t>
  </si>
  <si>
    <t>Race/type nr.</t>
  </si>
  <si>
    <t>Race</t>
  </si>
  <si>
    <t>Qty</t>
  </si>
  <si>
    <t>Teams</t>
  </si>
  <si>
    <t>Players</t>
  </si>
  <si>
    <t>Improvements</t>
  </si>
  <si>
    <t>Starting skills</t>
  </si>
  <si>
    <t>TEAM NAME</t>
  </si>
  <si>
    <t>Value mod.</t>
  </si>
  <si>
    <t>upgrade 5</t>
  </si>
  <si>
    <t>Upgrade 1</t>
  </si>
  <si>
    <t>Upgrade 2</t>
  </si>
  <si>
    <t>Upgrade 3</t>
  </si>
  <si>
    <t>Upgrade 4</t>
  </si>
  <si>
    <t>Upgrade 6</t>
  </si>
  <si>
    <t>Custom upgrades</t>
  </si>
  <si>
    <t>z Star 02</t>
  </si>
  <si>
    <t>Position</t>
  </si>
  <si>
    <t>Corporation</t>
  </si>
  <si>
    <t>Corporation Striker</t>
  </si>
  <si>
    <t>Corporation Guard</t>
  </si>
  <si>
    <t>Corporation Jack</t>
  </si>
  <si>
    <t>SP</t>
  </si>
  <si>
    <t>SK</t>
  </si>
  <si>
    <t>ARM</t>
  </si>
  <si>
    <t>Marauders</t>
  </si>
  <si>
    <t>Orx Guard</t>
  </si>
  <si>
    <t>Goblin Jack</t>
  </si>
  <si>
    <t>Forge Fathers</t>
  </si>
  <si>
    <t>Robots</t>
  </si>
  <si>
    <t>Robot Jack</t>
  </si>
  <si>
    <t>Z'Zor</t>
  </si>
  <si>
    <t>Z'Zor Striker</t>
  </si>
  <si>
    <t>Z'Zor Guard</t>
  </si>
  <si>
    <t>Z'Zor Jack</t>
  </si>
  <si>
    <t>Judwan</t>
  </si>
  <si>
    <t>Judwan Striker</t>
  </si>
  <si>
    <t>Void Sirens</t>
  </si>
  <si>
    <t>Void Sirens Striker</t>
  </si>
  <si>
    <t>Void Sirens Guard</t>
  </si>
  <si>
    <t>Void Sirens Jack</t>
  </si>
  <si>
    <t>Forge Father Striker</t>
  </si>
  <si>
    <t>Forge Father Guard</t>
  </si>
  <si>
    <t>Forge Father Jack</t>
  </si>
  <si>
    <t>Corporation 1</t>
  </si>
  <si>
    <t>Corporation 2</t>
  </si>
  <si>
    <t>Marauders 1</t>
  </si>
  <si>
    <t>Marauders 2</t>
  </si>
  <si>
    <t>CARDS</t>
  </si>
  <si>
    <t>Mc</t>
  </si>
  <si>
    <t>Mv</t>
  </si>
  <si>
    <t>A</t>
  </si>
  <si>
    <t>MV</t>
  </si>
  <si>
    <t>SPARE5</t>
  </si>
  <si>
    <t>Forge Father 1</t>
  </si>
  <si>
    <t>Forge Father 2</t>
  </si>
  <si>
    <t>Forge Father 3</t>
  </si>
  <si>
    <t>Robot 1</t>
  </si>
  <si>
    <t>Z'Zor 1</t>
  </si>
  <si>
    <t>Z'Zor 2</t>
  </si>
  <si>
    <t>Z'Zor 3</t>
  </si>
  <si>
    <t>Judwan 1</t>
  </si>
  <si>
    <t>Void Siren 1</t>
  </si>
  <si>
    <t>Void Siren 2</t>
  </si>
  <si>
    <t>Void Siren 3</t>
  </si>
  <si>
    <t>Steady</t>
  </si>
  <si>
    <t>Quick Change Artist</t>
  </si>
  <si>
    <t>Can't Feel A Thing</t>
  </si>
  <si>
    <t>Can't Feel A Thing, Steady</t>
  </si>
  <si>
    <t>Cant Feel A Thing, Slide</t>
  </si>
  <si>
    <t>Pacifist, Long Arms, Misdirect</t>
  </si>
  <si>
    <t>Running Interference</t>
  </si>
  <si>
    <t>Extra XP</t>
  </si>
  <si>
    <t>EXTRAS</t>
  </si>
  <si>
    <t>XP</t>
  </si>
  <si>
    <t>* Buzzcut</t>
  </si>
  <si>
    <t>* Number 88</t>
  </si>
  <si>
    <t>Mind Like Water, Jump</t>
  </si>
  <si>
    <t>* John Doe</t>
  </si>
  <si>
    <t>Gotcha!</t>
  </si>
  <si>
    <t>* Reek Rolant</t>
  </si>
  <si>
    <t>* Lucky Logan</t>
  </si>
  <si>
    <t>Really Lucky</t>
  </si>
  <si>
    <t>A Safe Pair Of Hands, Jump, Roll</t>
  </si>
  <si>
    <t>Grizzled, Steady</t>
  </si>
  <si>
    <t>Jump, Backflip</t>
  </si>
  <si>
    <t>* The Enforcer</t>
  </si>
  <si>
    <t>* Gorim Ironstone</t>
  </si>
  <si>
    <t>* Slippery Joe</t>
  </si>
  <si>
    <t>Rank</t>
  </si>
  <si>
    <t>* Anne-Marie Helder</t>
  </si>
  <si>
    <t>* DBR7 - "Firewall"</t>
  </si>
  <si>
    <t>Grizzled, Prima Donna, Does This Hurt?</t>
  </si>
  <si>
    <t>Lucky, Steady</t>
  </si>
  <si>
    <t>* Ludwig</t>
  </si>
  <si>
    <t>Can't Feel a Thing, Slide, Jump</t>
  </si>
  <si>
    <t>* Mee-Kel Judwan</t>
  </si>
  <si>
    <t>Pacifist, Long Arms, Misdirect, 360 Vision, Can't Feel A Thing</t>
  </si>
  <si>
    <t>* Nightshade</t>
  </si>
  <si>
    <t>Dirty Tricks</t>
  </si>
  <si>
    <t>*Rico Van Dien</t>
  </si>
  <si>
    <t>* Rico Van Dien</t>
  </si>
  <si>
    <t>Jump, Show Off</t>
  </si>
  <si>
    <t>Even The Odds, Slide</t>
  </si>
  <si>
    <t>* Wyn Greth'zki</t>
  </si>
  <si>
    <t>Duck &amp; Weave, Alert</t>
  </si>
  <si>
    <t>* Yurik "Painmaster" Yurikson</t>
  </si>
  <si>
    <t>Steady, Can't Feel A Thing, Quick Recovery, 360 Vision</t>
  </si>
  <si>
    <t>Roll</t>
  </si>
  <si>
    <t>Jump</t>
  </si>
  <si>
    <t>Backflip</t>
  </si>
  <si>
    <t>Does This Hurt?</t>
  </si>
  <si>
    <t>Keeper</t>
  </si>
  <si>
    <t>Lucky</t>
  </si>
  <si>
    <t>Grizzled</t>
  </si>
  <si>
    <t>Show Off</t>
  </si>
  <si>
    <t>Misdirect</t>
  </si>
  <si>
    <t>Stretch</t>
  </si>
  <si>
    <t>Alert</t>
  </si>
  <si>
    <t>Slide</t>
  </si>
  <si>
    <t>Quick Recovery</t>
  </si>
  <si>
    <t>360 Vision</t>
  </si>
  <si>
    <t>Duck &amp; Weave</t>
  </si>
  <si>
    <t>*John Doe</t>
  </si>
  <si>
    <t>* Wildcard</t>
  </si>
  <si>
    <t>*Wildcard</t>
  </si>
  <si>
    <t>Grizzled, Can't Feel a Thing</t>
  </si>
  <si>
    <t>3 Pt</t>
  </si>
  <si>
    <t>4 Pt</t>
  </si>
  <si>
    <t>Injury</t>
  </si>
  <si>
    <t>Kill</t>
  </si>
  <si>
    <r>
      <t xml:space="preserve">Injuries   </t>
    </r>
    <r>
      <rPr>
        <sz val="6"/>
        <rFont val="Calibri"/>
        <family val="2"/>
      </rPr>
      <t xml:space="preserve">  ST  SP  SK</t>
    </r>
  </si>
  <si>
    <t>VALUE OF PLAYERS:</t>
  </si>
  <si>
    <t>STAR?</t>
  </si>
  <si>
    <t>STRENGTH</t>
  </si>
  <si>
    <t>SPEED</t>
  </si>
  <si>
    <t>SKILL</t>
  </si>
  <si>
    <t>A Safe Pair Of Hands</t>
  </si>
  <si>
    <t>L</t>
  </si>
  <si>
    <t>DICE</t>
  </si>
  <si>
    <t>+</t>
  </si>
  <si>
    <t>Cards</t>
  </si>
  <si>
    <t>Dice</t>
  </si>
  <si>
    <t>Veer-Myn</t>
  </si>
  <si>
    <t>Veer-Myn Striker</t>
  </si>
  <si>
    <t>Veer-Myn Guard</t>
  </si>
  <si>
    <t>Veer-Myn 1</t>
  </si>
  <si>
    <t>Veer-Myn 2</t>
  </si>
  <si>
    <t>Nameless</t>
  </si>
  <si>
    <t>Zees</t>
  </si>
  <si>
    <t>Asterians</t>
  </si>
  <si>
    <t>Teratons</t>
  </si>
  <si>
    <t>Calculation used for Keeper Error</t>
  </si>
  <si>
    <t>Zee Jack</t>
  </si>
  <si>
    <t>Asterian Guard</t>
  </si>
  <si>
    <t>Asterian Jack</t>
  </si>
  <si>
    <t>Asterian Striker</t>
  </si>
  <si>
    <t>Nameless JD Guard</t>
  </si>
  <si>
    <t>Nameless Hitty Guard</t>
  </si>
  <si>
    <t>Nameless Striker</t>
  </si>
  <si>
    <t>Teraton Guard</t>
  </si>
  <si>
    <t>Teraton Jack</t>
  </si>
  <si>
    <t>Teleport</t>
  </si>
  <si>
    <t>Teraton 1</t>
  </si>
  <si>
    <t>Teraton 2</t>
  </si>
  <si>
    <t>Cant Feel A Thing, Steady</t>
  </si>
  <si>
    <t>Nameless 1</t>
  </si>
  <si>
    <t>Nameless 2</t>
  </si>
  <si>
    <t>Nameless 3</t>
  </si>
  <si>
    <t>It Wasn't Me, Runaround</t>
  </si>
  <si>
    <t>Zee 1</t>
  </si>
  <si>
    <t>Fragile, Taking a Dive</t>
  </si>
  <si>
    <t>Fragile</t>
  </si>
  <si>
    <t>Asterian 1</t>
  </si>
  <si>
    <t>Asterian 2</t>
  </si>
  <si>
    <t>Asterian 3</t>
  </si>
  <si>
    <t>COACHES (D/O/S)</t>
  </si>
  <si>
    <t>Maroon</t>
  </si>
  <si>
    <t>Red</t>
  </si>
  <si>
    <t>Yellow</t>
  </si>
  <si>
    <t>Light Green</t>
  </si>
  <si>
    <t>Green</t>
  </si>
  <si>
    <t>Light Blue</t>
  </si>
  <si>
    <t>Blue</t>
  </si>
  <si>
    <t>Dark Blue</t>
  </si>
  <si>
    <t>Purple</t>
  </si>
  <si>
    <t>White</t>
  </si>
  <si>
    <t>Black</t>
  </si>
  <si>
    <t>Grey</t>
  </si>
  <si>
    <t>Pastel Dark Blue</t>
  </si>
  <si>
    <t>Pastel Blue</t>
  </si>
  <si>
    <t>Pastel Red</t>
  </si>
  <si>
    <t>Pastel Green</t>
  </si>
  <si>
    <t>Pastel Purple</t>
  </si>
  <si>
    <t>Pastel Light Blue</t>
  </si>
  <si>
    <t>Pastel Orange</t>
  </si>
  <si>
    <t>Gold</t>
  </si>
  <si>
    <t>Text Colour</t>
  </si>
  <si>
    <t xml:space="preserve"> Back Ground colour</t>
  </si>
</sst>
</file>

<file path=xl/styles.xml><?xml version="1.0" encoding="utf-8"?>
<styleSheet xmlns="http://schemas.openxmlformats.org/spreadsheetml/2006/main">
  <numFmts count="4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* #,##0_ ;_ * \-#,##0_ ;_ * &quot;-&quot;_ ;_ @_ "/>
    <numFmt numFmtId="178" formatCode="_ &quot;kr&quot;\ * #,##0.00_ ;_ &quot;kr&quot;\ * \-#,##0.00_ ;_ &quot;kr&quot;\ * &quot;-&quot;??_ ;_ @_ "/>
    <numFmt numFmtId="179" formatCode="_ * #,##0.00_ ;_ * \-#,##0.00_ ;_ * &quot;-&quot;??_ ;_ @_ "/>
    <numFmt numFmtId="180" formatCode="#,##0\ &quot;kr&quot;;\-#,##0\ &quot;kr&quot;"/>
    <numFmt numFmtId="181" formatCode="#,##0\ &quot;kr&quot;;[Red]\-#,##0\ &quot;kr&quot;"/>
    <numFmt numFmtId="182" formatCode="#,##0.00\ &quot;kr&quot;;\-#,##0.00\ &quot;kr&quot;"/>
    <numFmt numFmtId="183" formatCode="#,##0.00\ &quot;kr&quot;;[Red]\-#,##0.00\ &quot;kr&quot;"/>
    <numFmt numFmtId="184" formatCode="_-* #,##0\ &quot;kr&quot;_-;\-* #,##0\ &quot;kr&quot;_-;_-* &quot;-&quot;\ &quot;kr&quot;_-;_-@_-"/>
    <numFmt numFmtId="185" formatCode="_-* #,##0\ _k_r_-;\-* #,##0\ _k_r_-;_-* &quot;-&quot;\ _k_r_-;_-@_-"/>
    <numFmt numFmtId="186" formatCode="_-* #,##0.00\ &quot;kr&quot;_-;\-* #,##0.00\ &quot;kr&quot;_-;_-* &quot;-&quot;??\ &quot;kr&quot;_-;_-@_-"/>
    <numFmt numFmtId="187" formatCode="_-* #,##0.00\ _k_r_-;\-* #,##0.00\ _k_r_-;_-* &quot;-&quot;??\ _k_r_-;_-@_-"/>
    <numFmt numFmtId="188" formatCode="0.0"/>
    <numFmt numFmtId="189" formatCode="&quot;Ja&quot;;&quot;Ja&quot;;&quot;Nej&quot;"/>
    <numFmt numFmtId="190" formatCode="&quot;Sand&quot;;&quot;Sand&quot;;&quot;Falsk&quot;"/>
    <numFmt numFmtId="191" formatCode="&quot;Til&quot;;&quot;Til&quot;;&quot;Fra&quot;"/>
    <numFmt numFmtId="192" formatCode="#,000"/>
    <numFmt numFmtId="193" formatCode="#\k"/>
    <numFmt numFmtId="194" formatCode="####"/>
    <numFmt numFmtId="195" formatCode="#"/>
  </numFmts>
  <fonts count="77">
    <font>
      <sz val="10"/>
      <name val="Arial"/>
      <family val="0"/>
    </font>
    <font>
      <sz val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7"/>
      <color indexed="63"/>
      <name val="Arial"/>
      <family val="2"/>
    </font>
    <font>
      <sz val="8"/>
      <color indexed="63"/>
      <name val="Arial"/>
      <family val="2"/>
    </font>
    <font>
      <sz val="6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4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7"/>
      <name val="Calibri"/>
      <family val="2"/>
    </font>
    <font>
      <sz val="7"/>
      <color indexed="47"/>
      <name val="Calibri"/>
      <family val="2"/>
    </font>
    <font>
      <sz val="6.5"/>
      <name val="Calibri"/>
      <family val="2"/>
    </font>
    <font>
      <sz val="8"/>
      <color indexed="63"/>
      <name val="Calibri"/>
      <family val="2"/>
    </font>
    <font>
      <sz val="7"/>
      <color indexed="63"/>
      <name val="Calibri"/>
      <family val="2"/>
    </font>
    <font>
      <sz val="7"/>
      <color indexed="23"/>
      <name val="Calibri"/>
      <family val="2"/>
    </font>
    <font>
      <u val="single"/>
      <sz val="7"/>
      <color indexed="23"/>
      <name val="Calibri"/>
      <family val="2"/>
    </font>
    <font>
      <sz val="6"/>
      <color indexed="63"/>
      <name val="Calibri"/>
      <family val="2"/>
    </font>
    <font>
      <sz val="8"/>
      <color indexed="9"/>
      <name val="Calibri"/>
      <family val="2"/>
    </font>
    <font>
      <sz val="7"/>
      <color indexed="9"/>
      <name val="Calibri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sz val="6"/>
      <color indexed="9"/>
      <name val="Arial"/>
      <family val="2"/>
    </font>
    <font>
      <sz val="10"/>
      <name val="Calibri"/>
      <family val="2"/>
    </font>
    <font>
      <sz val="10"/>
      <color indexed="60"/>
      <name val="Tahoma"/>
      <family val="2"/>
    </font>
    <font>
      <sz val="8.25"/>
      <color indexed="8"/>
      <name val="Times New Roman"/>
      <family val="1"/>
    </font>
    <font>
      <b/>
      <sz val="10"/>
      <color indexed="9"/>
      <name val="Arial"/>
      <family val="2"/>
    </font>
    <font>
      <b/>
      <sz val="10"/>
      <name val="Calibri"/>
      <family val="2"/>
    </font>
    <font>
      <sz val="6"/>
      <color indexed="23"/>
      <name val="Calibri"/>
      <family val="2"/>
    </font>
    <font>
      <sz val="6.3"/>
      <name val="Calibri"/>
      <family val="2"/>
    </font>
    <font>
      <sz val="8"/>
      <name val="Tahoma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0"/>
      <name val="Calibri"/>
      <family val="2"/>
    </font>
    <font>
      <sz val="7"/>
      <color theme="0"/>
      <name val="Calibri"/>
      <family val="2"/>
    </font>
    <font>
      <sz val="8"/>
      <color theme="0"/>
      <name val="Arial"/>
      <family val="2"/>
    </font>
    <font>
      <sz val="10"/>
      <color theme="0"/>
      <name val="Arial"/>
      <family val="2"/>
    </font>
    <font>
      <sz val="6"/>
      <color theme="0"/>
      <name val="Arial"/>
      <family val="2"/>
    </font>
    <font>
      <sz val="10"/>
      <color rgb="FF574123"/>
      <name val="Tahoma"/>
      <family val="2"/>
    </font>
    <font>
      <sz val="8.25"/>
      <color rgb="FF000000"/>
      <name val="Times New Roman"/>
      <family val="1"/>
    </font>
    <font>
      <b/>
      <sz val="10"/>
      <color theme="0"/>
      <name val="Arial"/>
      <family val="2"/>
    </font>
    <font>
      <sz val="10"/>
      <color rgb="FFFF0000"/>
      <name val="Arial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256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/>
      <protection hidden="1"/>
    </xf>
    <xf numFmtId="0" fontId="1" fillId="33" borderId="0" xfId="0" applyFont="1" applyFill="1" applyBorder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horizontal="center" vertical="center" shrinkToFit="1"/>
      <protection hidden="1"/>
    </xf>
    <xf numFmtId="0" fontId="1" fillId="33" borderId="0" xfId="0" applyNumberFormat="1" applyFont="1" applyFill="1" applyBorder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 shrinkToFit="1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3" fontId="2" fillId="0" borderId="0" xfId="0" applyNumberFormat="1" applyFont="1" applyFill="1" applyBorder="1" applyAlignment="1" applyProtection="1">
      <alignment horizontal="center" vertical="center"/>
      <protection/>
    </xf>
    <xf numFmtId="3" fontId="2" fillId="0" borderId="0" xfId="0" applyNumberFormat="1" applyFont="1" applyFill="1" applyBorder="1" applyAlignment="1" applyProtection="1">
      <alignment horizontal="right" vertical="center"/>
      <protection/>
    </xf>
    <xf numFmtId="3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34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 shrinkToFit="1"/>
      <protection/>
    </xf>
    <xf numFmtId="0" fontId="0" fillId="0" borderId="0" xfId="0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3" fontId="2" fillId="0" borderId="0" xfId="0" applyNumberFormat="1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3" fontId="2" fillId="0" borderId="0" xfId="0" applyNumberFormat="1" applyFont="1" applyAlignment="1" applyProtection="1">
      <alignment horizontal="right" vertical="center"/>
      <protection/>
    </xf>
    <xf numFmtId="3" fontId="1" fillId="0" borderId="0" xfId="0" applyNumberFormat="1" applyFont="1" applyAlignment="1" applyProtection="1">
      <alignment horizontal="center" vertical="center"/>
      <protection/>
    </xf>
    <xf numFmtId="3" fontId="0" fillId="0" borderId="0" xfId="0" applyNumberForma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3" fontId="0" fillId="0" borderId="0" xfId="0" applyNumberFormat="1" applyAlignment="1" applyProtection="1">
      <alignment horizontal="right" vertical="center"/>
      <protection/>
    </xf>
    <xf numFmtId="0" fontId="1" fillId="33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horizontal="center" shrinkToFit="1"/>
      <protection/>
    </xf>
    <xf numFmtId="0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 hidden="1"/>
    </xf>
    <xf numFmtId="0" fontId="3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right" vertical="center"/>
      <protection/>
    </xf>
    <xf numFmtId="3" fontId="2" fillId="0" borderId="0" xfId="0" applyNumberFormat="1" applyFont="1" applyFill="1" applyBorder="1" applyAlignment="1" applyProtection="1">
      <alignment vertical="center"/>
      <protection/>
    </xf>
    <xf numFmtId="3" fontId="2" fillId="0" borderId="0" xfId="0" applyNumberFormat="1" applyFont="1" applyAlignment="1" applyProtection="1">
      <alignment vertical="center"/>
      <protection/>
    </xf>
    <xf numFmtId="3" fontId="0" fillId="0" borderId="0" xfId="0" applyNumberFormat="1" applyAlignment="1" applyProtection="1">
      <alignment vertical="center"/>
      <protection/>
    </xf>
    <xf numFmtId="0" fontId="1" fillId="33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 vertical="center" shrinkToFit="1"/>
      <protection/>
    </xf>
    <xf numFmtId="3" fontId="3" fillId="0" borderId="0" xfId="0" applyNumberFormat="1" applyFont="1" applyFill="1" applyBorder="1" applyAlignment="1" applyProtection="1">
      <alignment horizontal="center" vertical="center"/>
      <protection/>
    </xf>
    <xf numFmtId="1" fontId="1" fillId="0" borderId="0" xfId="0" applyNumberFormat="1" applyFont="1" applyFill="1" applyBorder="1" applyAlignment="1" applyProtection="1">
      <alignment horizontal="center" vertical="center"/>
      <protection/>
    </xf>
    <xf numFmtId="3" fontId="1" fillId="33" borderId="10" xfId="0" applyNumberFormat="1" applyFont="1" applyFill="1" applyBorder="1" applyAlignment="1" applyProtection="1">
      <alignment horizontal="right"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33" borderId="10" xfId="0" applyNumberFormat="1" applyFont="1" applyFill="1" applyBorder="1" applyAlignment="1" applyProtection="1">
      <alignment horizontal="center" vertical="center"/>
      <protection hidden="1"/>
    </xf>
    <xf numFmtId="0" fontId="7" fillId="33" borderId="10" xfId="0" applyFont="1" applyFill="1" applyBorder="1" applyAlignment="1" applyProtection="1">
      <alignment horizontal="center" vertical="center" shrinkToFit="1"/>
      <protection hidden="1"/>
    </xf>
    <xf numFmtId="0" fontId="7" fillId="33" borderId="10" xfId="0" applyFont="1" applyFill="1" applyBorder="1" applyAlignment="1" applyProtection="1">
      <alignment horizontal="center" vertical="center"/>
      <protection hidden="1"/>
    </xf>
    <xf numFmtId="0" fontId="6" fillId="33" borderId="10" xfId="0" applyFont="1" applyFill="1" applyBorder="1" applyAlignment="1" applyProtection="1">
      <alignment horizontal="left" vertical="center"/>
      <protection hidden="1"/>
    </xf>
    <xf numFmtId="0" fontId="7" fillId="33" borderId="10" xfId="0" applyFont="1" applyFill="1" applyBorder="1" applyAlignment="1" applyProtection="1">
      <alignment vertical="center"/>
      <protection hidden="1"/>
    </xf>
    <xf numFmtId="0" fontId="6" fillId="33" borderId="10" xfId="0" applyFont="1" applyFill="1" applyBorder="1" applyAlignment="1" applyProtection="1">
      <alignment horizontal="right" vertical="center"/>
      <protection hidden="1"/>
    </xf>
    <xf numFmtId="3" fontId="7" fillId="33" borderId="10" xfId="0" applyNumberFormat="1" applyFont="1" applyFill="1" applyBorder="1" applyAlignment="1" applyProtection="1">
      <alignment horizontal="right" vertical="center" shrinkToFit="1"/>
      <protection hidden="1"/>
    </xf>
    <xf numFmtId="3" fontId="1" fillId="33" borderId="0" xfId="0" applyNumberFormat="1" applyFont="1" applyFill="1" applyBorder="1" applyAlignment="1" applyProtection="1">
      <alignment horizontal="right" vertical="center" shrinkToFit="1"/>
      <protection hidden="1"/>
    </xf>
    <xf numFmtId="0" fontId="1" fillId="33" borderId="10" xfId="0" applyFont="1" applyFill="1" applyBorder="1" applyAlignment="1" applyProtection="1">
      <alignment horizontal="center" vertical="center"/>
      <protection hidden="1"/>
    </xf>
    <xf numFmtId="0" fontId="0" fillId="33" borderId="0" xfId="0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" fillId="35" borderId="0" xfId="0" applyFont="1" applyFill="1" applyAlignment="1" applyProtection="1">
      <alignment horizontal="center" vertical="center" shrinkToFit="1"/>
      <protection/>
    </xf>
    <xf numFmtId="0" fontId="2" fillId="35" borderId="0" xfId="0" applyFont="1" applyFill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 horizontal="center" vertical="center" wrapText="1"/>
      <protection hidden="1"/>
    </xf>
    <xf numFmtId="3" fontId="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Alignment="1" applyProtection="1">
      <alignment horizontal="center"/>
      <protection hidden="1" locked="0"/>
    </xf>
    <xf numFmtId="49" fontId="2" fillId="0" borderId="0" xfId="0" applyNumberFormat="1" applyFont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 shrinkToFit="1"/>
      <protection/>
    </xf>
    <xf numFmtId="0" fontId="27" fillId="0" borderId="11" xfId="0" applyFont="1" applyFill="1" applyBorder="1" applyAlignment="1" applyProtection="1">
      <alignment horizontal="center" vertical="center" shrinkToFit="1"/>
      <protection hidden="1"/>
    </xf>
    <xf numFmtId="0" fontId="28" fillId="34" borderId="12" xfId="0" applyFont="1" applyFill="1" applyBorder="1" applyAlignment="1" applyProtection="1">
      <alignment horizontal="center" vertical="center"/>
      <protection hidden="1"/>
    </xf>
    <xf numFmtId="0" fontId="28" fillId="34" borderId="13" xfId="0" applyFont="1" applyFill="1" applyBorder="1" applyAlignment="1" applyProtection="1">
      <alignment horizontal="center" vertical="center"/>
      <protection hidden="1"/>
    </xf>
    <xf numFmtId="0" fontId="28" fillId="34" borderId="14" xfId="0" applyFont="1" applyFill="1" applyBorder="1" applyAlignment="1" applyProtection="1">
      <alignment horizontal="center" vertical="center"/>
      <protection hidden="1"/>
    </xf>
    <xf numFmtId="0" fontId="28" fillId="34" borderId="11" xfId="0" applyFont="1" applyFill="1" applyBorder="1" applyAlignment="1" applyProtection="1">
      <alignment horizontal="center" vertical="center"/>
      <protection hidden="1"/>
    </xf>
    <xf numFmtId="0" fontId="29" fillId="33" borderId="15" xfId="0" applyFont="1" applyFill="1" applyBorder="1" applyAlignment="1" applyProtection="1">
      <alignment horizontal="center" vertical="center" wrapText="1" shrinkToFit="1"/>
      <protection hidden="1"/>
    </xf>
    <xf numFmtId="0" fontId="30" fillId="33" borderId="16" xfId="0" applyFont="1" applyFill="1" applyBorder="1" applyAlignment="1" applyProtection="1">
      <alignment horizontal="center" vertical="center" wrapText="1"/>
      <protection hidden="1"/>
    </xf>
    <xf numFmtId="0" fontId="27" fillId="34" borderId="17" xfId="0" applyNumberFormat="1" applyFont="1" applyFill="1" applyBorder="1" applyAlignment="1" applyProtection="1">
      <alignment horizontal="center" vertical="center" shrinkToFit="1"/>
      <protection hidden="1"/>
    </xf>
    <xf numFmtId="0" fontId="27" fillId="33" borderId="18" xfId="0" applyNumberFormat="1" applyFont="1" applyFill="1" applyBorder="1" applyAlignment="1" applyProtection="1">
      <alignment horizontal="center" vertical="center" shrinkToFit="1"/>
      <protection hidden="1"/>
    </xf>
    <xf numFmtId="0" fontId="27" fillId="36" borderId="18" xfId="0" applyNumberFormat="1" applyFont="1" applyFill="1" applyBorder="1" applyAlignment="1" applyProtection="1">
      <alignment horizontal="center" vertical="center" shrinkToFit="1"/>
      <protection locked="0"/>
    </xf>
    <xf numFmtId="0" fontId="27" fillId="33" borderId="0" xfId="0" applyFont="1" applyFill="1" applyBorder="1" applyAlignment="1" applyProtection="1">
      <alignment vertical="center"/>
      <protection hidden="1"/>
    </xf>
    <xf numFmtId="0" fontId="27" fillId="33" borderId="0" xfId="0" applyFont="1" applyFill="1" applyBorder="1" applyAlignment="1" applyProtection="1">
      <alignment horizontal="center" vertical="center"/>
      <protection hidden="1"/>
    </xf>
    <xf numFmtId="0" fontId="27" fillId="33" borderId="0" xfId="0" applyNumberFormat="1" applyFont="1" applyFill="1" applyBorder="1" applyAlignment="1" applyProtection="1">
      <alignment horizontal="center" vertical="center" shrinkToFit="1"/>
      <protection hidden="1"/>
    </xf>
    <xf numFmtId="0" fontId="27" fillId="34" borderId="19" xfId="0" applyFont="1" applyFill="1" applyBorder="1" applyAlignment="1" applyProtection="1">
      <alignment vertical="center"/>
      <protection hidden="1"/>
    </xf>
    <xf numFmtId="0" fontId="27" fillId="34" borderId="20" xfId="0" applyFont="1" applyFill="1" applyBorder="1" applyAlignment="1" applyProtection="1">
      <alignment vertical="center"/>
      <protection hidden="1"/>
    </xf>
    <xf numFmtId="0" fontId="27" fillId="34" borderId="21" xfId="0" applyFont="1" applyFill="1" applyBorder="1" applyAlignment="1" applyProtection="1">
      <alignment vertical="center"/>
      <protection hidden="1"/>
    </xf>
    <xf numFmtId="0" fontId="27" fillId="36" borderId="22" xfId="0" applyFont="1" applyFill="1" applyBorder="1" applyAlignment="1" applyProtection="1">
      <alignment horizontal="center" vertical="center" shrinkToFit="1"/>
      <protection locked="0"/>
    </xf>
    <xf numFmtId="0" fontId="29" fillId="33" borderId="0" xfId="0" applyFont="1" applyFill="1" applyBorder="1" applyAlignment="1" applyProtection="1">
      <alignment vertical="center"/>
      <protection hidden="1"/>
    </xf>
    <xf numFmtId="3" fontId="27" fillId="34" borderId="19" xfId="0" applyNumberFormat="1" applyFont="1" applyFill="1" applyBorder="1" applyAlignment="1" applyProtection="1">
      <alignment horizontal="right" vertical="center"/>
      <protection hidden="1"/>
    </xf>
    <xf numFmtId="0" fontId="27" fillId="36" borderId="23" xfId="0" applyFont="1" applyFill="1" applyBorder="1" applyAlignment="1" applyProtection="1">
      <alignment horizontal="center" vertical="center" shrinkToFit="1"/>
      <protection locked="0"/>
    </xf>
    <xf numFmtId="0" fontId="27" fillId="37" borderId="16" xfId="0" applyFont="1" applyFill="1" applyBorder="1" applyAlignment="1" applyProtection="1">
      <alignment horizontal="center" vertical="center"/>
      <protection hidden="1"/>
    </xf>
    <xf numFmtId="0" fontId="27" fillId="37" borderId="11" xfId="0" applyFont="1" applyFill="1" applyBorder="1" applyAlignment="1" applyProtection="1">
      <alignment horizontal="center" vertical="center" shrinkToFit="1"/>
      <protection hidden="1"/>
    </xf>
    <xf numFmtId="0" fontId="27" fillId="37" borderId="15" xfId="0" applyFont="1" applyFill="1" applyBorder="1" applyAlignment="1" applyProtection="1">
      <alignment horizontal="center" vertical="center"/>
      <protection hidden="1"/>
    </xf>
    <xf numFmtId="0" fontId="27" fillId="37" borderId="14" xfId="0" applyFont="1" applyFill="1" applyBorder="1" applyAlignment="1" applyProtection="1">
      <alignment horizontal="center" vertical="center"/>
      <protection hidden="1"/>
    </xf>
    <xf numFmtId="0" fontId="27" fillId="37" borderId="13" xfId="0" applyFont="1" applyFill="1" applyBorder="1" applyAlignment="1" applyProtection="1">
      <alignment horizontal="center" vertical="center"/>
      <protection hidden="1"/>
    </xf>
    <xf numFmtId="0" fontId="27" fillId="37" borderId="24" xfId="0" applyFont="1" applyFill="1" applyBorder="1" applyAlignment="1" applyProtection="1">
      <alignment horizontal="center" vertical="center"/>
      <protection hidden="1"/>
    </xf>
    <xf numFmtId="0" fontId="8" fillId="37" borderId="15" xfId="0" applyFont="1" applyFill="1" applyBorder="1" applyAlignment="1" applyProtection="1">
      <alignment horizontal="center" vertical="center" shrinkToFit="1"/>
      <protection hidden="1"/>
    </xf>
    <xf numFmtId="0" fontId="8" fillId="37" borderId="16" xfId="0" applyFont="1" applyFill="1" applyBorder="1" applyAlignment="1" applyProtection="1">
      <alignment horizontal="center" vertical="center" shrinkToFit="1"/>
      <protection hidden="1"/>
    </xf>
    <xf numFmtId="0" fontId="31" fillId="37" borderId="16" xfId="0" applyFont="1" applyFill="1" applyBorder="1" applyAlignment="1" applyProtection="1">
      <alignment horizontal="center" vertical="center" shrinkToFit="1"/>
      <protection hidden="1"/>
    </xf>
    <xf numFmtId="0" fontId="31" fillId="37" borderId="24" xfId="0" applyFont="1" applyFill="1" applyBorder="1" applyAlignment="1" applyProtection="1">
      <alignment horizontal="center" vertical="center" shrinkToFit="1"/>
      <protection hidden="1"/>
    </xf>
    <xf numFmtId="0" fontId="27" fillId="37" borderId="18" xfId="0" applyFont="1" applyFill="1" applyBorder="1" applyAlignment="1" applyProtection="1">
      <alignment horizontal="center" vertical="center"/>
      <protection hidden="1"/>
    </xf>
    <xf numFmtId="0" fontId="29" fillId="37" borderId="18" xfId="0" applyFont="1" applyFill="1" applyBorder="1" applyAlignment="1" applyProtection="1">
      <alignment horizontal="center" vertical="center" wrapText="1"/>
      <protection hidden="1"/>
    </xf>
    <xf numFmtId="0" fontId="27" fillId="37" borderId="18" xfId="0" applyFont="1" applyFill="1" applyBorder="1" applyAlignment="1" applyProtection="1">
      <alignment horizontal="center" vertical="center" wrapText="1"/>
      <protection hidden="1"/>
    </xf>
    <xf numFmtId="0" fontId="32" fillId="37" borderId="16" xfId="0" applyFont="1" applyFill="1" applyBorder="1" applyAlignment="1" applyProtection="1">
      <alignment vertical="center"/>
      <protection hidden="1"/>
    </xf>
    <xf numFmtId="0" fontId="33" fillId="37" borderId="16" xfId="0" applyFont="1" applyFill="1" applyBorder="1" applyAlignment="1" applyProtection="1">
      <alignment horizontal="left" vertical="center"/>
      <protection hidden="1"/>
    </xf>
    <xf numFmtId="0" fontId="27" fillId="37" borderId="25" xfId="0" applyFont="1" applyFill="1" applyBorder="1" applyAlignment="1" applyProtection="1">
      <alignment vertical="center"/>
      <protection hidden="1"/>
    </xf>
    <xf numFmtId="0" fontId="34" fillId="37" borderId="25" xfId="0" applyFont="1" applyFill="1" applyBorder="1" applyAlignment="1" applyProtection="1">
      <alignment horizontal="right"/>
      <protection hidden="1"/>
    </xf>
    <xf numFmtId="0" fontId="35" fillId="37" borderId="25" xfId="53" applyFont="1" applyFill="1" applyBorder="1" applyAlignment="1" applyProtection="1">
      <alignment/>
      <protection hidden="1"/>
    </xf>
    <xf numFmtId="0" fontId="32" fillId="37" borderId="16" xfId="0" applyFont="1" applyFill="1" applyBorder="1" applyAlignment="1" applyProtection="1">
      <alignment horizontal="center" vertical="center"/>
      <protection hidden="1"/>
    </xf>
    <xf numFmtId="3" fontId="29" fillId="37" borderId="20" xfId="0" applyNumberFormat="1" applyFont="1" applyFill="1" applyBorder="1" applyAlignment="1" applyProtection="1">
      <alignment vertical="center"/>
      <protection hidden="1"/>
    </xf>
    <xf numFmtId="0" fontId="29" fillId="37" borderId="20" xfId="0" applyFont="1" applyFill="1" applyBorder="1" applyAlignment="1" applyProtection="1">
      <alignment vertical="center"/>
      <protection hidden="1"/>
    </xf>
    <xf numFmtId="3" fontId="29" fillId="37" borderId="26" xfId="0" applyNumberFormat="1" applyFont="1" applyFill="1" applyBorder="1" applyAlignment="1" applyProtection="1">
      <alignment vertical="center"/>
      <protection hidden="1"/>
    </xf>
    <xf numFmtId="0" fontId="27" fillId="37" borderId="20" xfId="0" applyFont="1" applyFill="1" applyBorder="1" applyAlignment="1" applyProtection="1">
      <alignment horizontal="right" vertical="center"/>
      <protection hidden="1"/>
    </xf>
    <xf numFmtId="0" fontId="36" fillId="37" borderId="27" xfId="0" applyFont="1" applyFill="1" applyBorder="1" applyAlignment="1" applyProtection="1">
      <alignment/>
      <protection hidden="1"/>
    </xf>
    <xf numFmtId="0" fontId="36" fillId="37" borderId="25" xfId="0" applyFont="1" applyFill="1" applyBorder="1" applyAlignment="1" applyProtection="1">
      <alignment/>
      <protection hidden="1"/>
    </xf>
    <xf numFmtId="0" fontId="68" fillId="37" borderId="15" xfId="0" applyFont="1" applyFill="1" applyBorder="1" applyAlignment="1" applyProtection="1">
      <alignment vertical="center"/>
      <protection hidden="1"/>
    </xf>
    <xf numFmtId="0" fontId="68" fillId="37" borderId="16" xfId="0" applyFont="1" applyFill="1" applyBorder="1" applyAlignment="1" applyProtection="1">
      <alignment vertical="center"/>
      <protection hidden="1"/>
    </xf>
    <xf numFmtId="0" fontId="69" fillId="37" borderId="16" xfId="0" applyFont="1" applyFill="1" applyBorder="1" applyAlignment="1" applyProtection="1">
      <alignment horizontal="left" vertical="center"/>
      <protection hidden="1"/>
    </xf>
    <xf numFmtId="0" fontId="27" fillId="38" borderId="25" xfId="0" applyFont="1" applyFill="1" applyBorder="1" applyAlignment="1" applyProtection="1">
      <alignment horizontal="center" vertical="center" shrinkToFit="1"/>
      <protection locked="0"/>
    </xf>
    <xf numFmtId="0" fontId="27" fillId="38" borderId="28" xfId="0" applyFont="1" applyFill="1" applyBorder="1" applyAlignment="1" applyProtection="1">
      <alignment horizontal="center" vertical="center" shrinkToFit="1"/>
      <protection locked="0"/>
    </xf>
    <xf numFmtId="0" fontId="27" fillId="38" borderId="29" xfId="0" applyFont="1" applyFill="1" applyBorder="1" applyAlignment="1" applyProtection="1">
      <alignment horizontal="center" vertical="center" shrinkToFit="1"/>
      <protection locked="0"/>
    </xf>
    <xf numFmtId="0" fontId="8" fillId="38" borderId="30" xfId="0" applyNumberFormat="1" applyFont="1" applyFill="1" applyBorder="1" applyAlignment="1" applyProtection="1">
      <alignment horizontal="center" vertical="center" shrinkToFit="1"/>
      <protection locked="0"/>
    </xf>
    <xf numFmtId="0" fontId="27" fillId="38" borderId="16" xfId="0" applyFont="1" applyFill="1" applyBorder="1" applyAlignment="1" applyProtection="1">
      <alignment horizontal="center" vertical="center" shrinkToFit="1"/>
      <protection locked="0"/>
    </xf>
    <xf numFmtId="0" fontId="27" fillId="38" borderId="14" xfId="0" applyFont="1" applyFill="1" applyBorder="1" applyAlignment="1" applyProtection="1">
      <alignment horizontal="center" vertical="center" shrinkToFit="1"/>
      <protection locked="0"/>
    </xf>
    <xf numFmtId="0" fontId="27" fillId="38" borderId="11" xfId="0" applyFont="1" applyFill="1" applyBorder="1" applyAlignment="1" applyProtection="1">
      <alignment horizontal="center" vertical="center" shrinkToFit="1"/>
      <protection locked="0"/>
    </xf>
    <xf numFmtId="0" fontId="8" fillId="38" borderId="15" xfId="0" applyNumberFormat="1" applyFont="1" applyFill="1" applyBorder="1" applyAlignment="1" applyProtection="1">
      <alignment horizontal="center" vertical="center" shrinkToFit="1"/>
      <protection locked="0"/>
    </xf>
    <xf numFmtId="0" fontId="8" fillId="38" borderId="11" xfId="0" applyNumberFormat="1" applyFont="1" applyFill="1" applyBorder="1" applyAlignment="1" applyProtection="1">
      <alignment horizontal="center" vertical="center" shrinkToFit="1"/>
      <protection locked="0"/>
    </xf>
    <xf numFmtId="3" fontId="27" fillId="34" borderId="17" xfId="0" applyNumberFormat="1" applyFont="1" applyFill="1" applyBorder="1" applyAlignment="1" applyProtection="1">
      <alignment horizontal="center" vertical="center" shrinkToFit="1"/>
      <protection hidden="1"/>
    </xf>
    <xf numFmtId="3" fontId="27" fillId="34" borderId="31" xfId="0" applyNumberFormat="1" applyFont="1" applyFill="1" applyBorder="1" applyAlignment="1" applyProtection="1">
      <alignment horizontal="center" vertical="center" shrinkToFit="1"/>
      <protection hidden="1"/>
    </xf>
    <xf numFmtId="3" fontId="32" fillId="39" borderId="24" xfId="0" applyNumberFormat="1" applyFont="1" applyFill="1" applyBorder="1" applyAlignment="1" applyProtection="1">
      <alignment horizontal="center" vertical="center" shrinkToFit="1"/>
      <protection hidden="1"/>
    </xf>
    <xf numFmtId="3" fontId="27" fillId="0" borderId="32" xfId="0" applyNumberFormat="1" applyFont="1" applyFill="1" applyBorder="1" applyAlignment="1" applyProtection="1">
      <alignment horizontal="right" vertical="center"/>
      <protection locked="0"/>
    </xf>
    <xf numFmtId="3" fontId="27" fillId="39" borderId="20" xfId="0" applyNumberFormat="1" applyFont="1" applyFill="1" applyBorder="1" applyAlignment="1" applyProtection="1">
      <alignment horizontal="left" vertical="center"/>
      <protection hidden="1"/>
    </xf>
    <xf numFmtId="3" fontId="27" fillId="39" borderId="21" xfId="0" applyNumberFormat="1" applyFont="1" applyFill="1" applyBorder="1" applyAlignment="1" applyProtection="1">
      <alignment horizontal="left" vertical="center"/>
      <protection hidden="1"/>
    </xf>
    <xf numFmtId="3" fontId="27" fillId="39" borderId="26" xfId="0" applyNumberFormat="1" applyFont="1" applyFill="1" applyBorder="1" applyAlignment="1" applyProtection="1">
      <alignment vertical="center"/>
      <protection hidden="1"/>
    </xf>
    <xf numFmtId="3" fontId="27" fillId="39" borderId="33" xfId="0" applyNumberFormat="1" applyFont="1" applyFill="1" applyBorder="1" applyAlignment="1" applyProtection="1">
      <alignment horizontal="center" vertical="center"/>
      <protection hidden="1"/>
    </xf>
    <xf numFmtId="0" fontId="70" fillId="0" borderId="0" xfId="0" applyFont="1" applyFill="1" applyBorder="1" applyAlignment="1" applyProtection="1">
      <alignment vertical="center"/>
      <protection hidden="1"/>
    </xf>
    <xf numFmtId="0" fontId="70" fillId="0" borderId="0" xfId="0" applyFont="1" applyFill="1" applyBorder="1" applyAlignment="1" applyProtection="1">
      <alignment horizontal="center" vertical="center" shrinkToFit="1"/>
      <protection hidden="1"/>
    </xf>
    <xf numFmtId="0" fontId="70" fillId="0" borderId="0" xfId="0" applyNumberFormat="1" applyFont="1" applyFill="1" applyBorder="1" applyAlignment="1" applyProtection="1">
      <alignment vertical="center"/>
      <protection hidden="1"/>
    </xf>
    <xf numFmtId="0" fontId="70" fillId="0" borderId="0" xfId="0" applyFont="1" applyFill="1" applyBorder="1" applyAlignment="1" applyProtection="1">
      <alignment vertical="center"/>
      <protection/>
    </xf>
    <xf numFmtId="0" fontId="70" fillId="0" borderId="0" xfId="0" applyFont="1" applyFill="1" applyBorder="1" applyAlignment="1" applyProtection="1">
      <alignment horizontal="center" vertical="center" shrinkToFit="1"/>
      <protection/>
    </xf>
    <xf numFmtId="0" fontId="70" fillId="0" borderId="0" xfId="0" applyNumberFormat="1" applyFont="1" applyFill="1" applyBorder="1" applyAlignment="1" applyProtection="1">
      <alignment vertical="center"/>
      <protection/>
    </xf>
    <xf numFmtId="0" fontId="71" fillId="0" borderId="0" xfId="0" applyFont="1" applyFill="1" applyAlignment="1" applyProtection="1">
      <alignment/>
      <protection/>
    </xf>
    <xf numFmtId="0" fontId="71" fillId="0" borderId="0" xfId="0" applyFont="1" applyFill="1" applyAlignment="1" applyProtection="1">
      <alignment horizontal="center" shrinkToFit="1"/>
      <protection/>
    </xf>
    <xf numFmtId="0" fontId="71" fillId="0" borderId="0" xfId="0" applyNumberFormat="1" applyFont="1" applyFill="1" applyAlignment="1" applyProtection="1">
      <alignment/>
      <protection/>
    </xf>
    <xf numFmtId="0" fontId="72" fillId="0" borderId="0" xfId="0" applyFont="1" applyFill="1" applyAlignment="1" applyProtection="1">
      <alignment/>
      <protection/>
    </xf>
    <xf numFmtId="0" fontId="71" fillId="0" borderId="0" xfId="0" applyFont="1" applyFill="1" applyAlignment="1" applyProtection="1">
      <alignment/>
      <protection hidden="1" locked="0"/>
    </xf>
    <xf numFmtId="0" fontId="28" fillId="38" borderId="15" xfId="0" applyFont="1" applyFill="1" applyBorder="1" applyAlignment="1" applyProtection="1">
      <alignment vertical="center" shrinkToFit="1"/>
      <protection locked="0"/>
    </xf>
    <xf numFmtId="0" fontId="27" fillId="37" borderId="18" xfId="0" applyFont="1" applyFill="1" applyBorder="1" applyAlignment="1" applyProtection="1">
      <alignment horizontal="center" vertical="center"/>
      <protection hidden="1" locked="0"/>
    </xf>
    <xf numFmtId="0" fontId="27" fillId="37" borderId="34" xfId="0" applyFont="1" applyFill="1" applyBorder="1" applyAlignment="1" applyProtection="1">
      <alignment horizontal="center" vertical="center"/>
      <protection hidden="1" locked="0"/>
    </xf>
    <xf numFmtId="0" fontId="27" fillId="37" borderId="35" xfId="0" applyFont="1" applyFill="1" applyBorder="1" applyAlignment="1" applyProtection="1">
      <alignment horizontal="center" vertical="center"/>
      <protection hidden="1"/>
    </xf>
    <xf numFmtId="0" fontId="27" fillId="37" borderId="34" xfId="0" applyFont="1" applyFill="1" applyBorder="1" applyAlignment="1" applyProtection="1">
      <alignment horizontal="center" vertical="center"/>
      <protection hidden="1"/>
    </xf>
    <xf numFmtId="0" fontId="27" fillId="37" borderId="17" xfId="0" applyFont="1" applyFill="1" applyBorder="1" applyAlignment="1" applyProtection="1">
      <alignment horizontal="center" vertical="center"/>
      <protection hidden="1"/>
    </xf>
    <xf numFmtId="0" fontId="32" fillId="37" borderId="16" xfId="0" applyFont="1" applyFill="1" applyBorder="1" applyAlignment="1" applyProtection="1">
      <alignment vertical="center" shrinkToFit="1"/>
      <protection hidden="1"/>
    </xf>
    <xf numFmtId="0" fontId="27" fillId="37" borderId="16" xfId="0" applyFont="1" applyFill="1" applyBorder="1" applyAlignment="1" applyProtection="1">
      <alignment horizontal="center" vertical="center" shrinkToFit="1"/>
      <protection hidden="1"/>
    </xf>
    <xf numFmtId="0" fontId="27" fillId="0" borderId="16" xfId="0" applyFont="1" applyFill="1" applyBorder="1" applyAlignment="1" applyProtection="1">
      <alignment horizontal="center" vertical="center" shrinkToFit="1"/>
      <protection hidden="1"/>
    </xf>
    <xf numFmtId="0" fontId="42" fillId="36" borderId="10" xfId="0" applyFont="1" applyFill="1" applyBorder="1" applyAlignment="1" applyProtection="1">
      <alignment vertical="center" wrapText="1" shrinkToFit="1"/>
      <protection locked="0"/>
    </xf>
    <xf numFmtId="0" fontId="42" fillId="36" borderId="0" xfId="0" applyFont="1" applyFill="1" applyBorder="1" applyAlignment="1" applyProtection="1">
      <alignment vertical="center" wrapText="1" shrinkToFit="1"/>
      <protection locked="0"/>
    </xf>
    <xf numFmtId="0" fontId="42" fillId="36" borderId="25" xfId="0" applyFont="1" applyFill="1" applyBorder="1" applyAlignment="1" applyProtection="1">
      <alignment vertical="center" wrapText="1" shrinkToFit="1"/>
      <protection locked="0"/>
    </xf>
    <xf numFmtId="0" fontId="28" fillId="34" borderId="16" xfId="0" applyFont="1" applyFill="1" applyBorder="1" applyAlignment="1" applyProtection="1">
      <alignment horizontal="center" vertical="center"/>
      <protection hidden="1"/>
    </xf>
    <xf numFmtId="0" fontId="27" fillId="37" borderId="36" xfId="0" applyFont="1" applyFill="1" applyBorder="1" applyAlignment="1" applyProtection="1">
      <alignment horizontal="center" vertical="center"/>
      <protection hidden="1"/>
    </xf>
    <xf numFmtId="0" fontId="27" fillId="37" borderId="20" xfId="0" applyFont="1" applyFill="1" applyBorder="1" applyAlignment="1" applyProtection="1">
      <alignment horizontal="center" vertical="center"/>
      <protection hidden="1"/>
    </xf>
    <xf numFmtId="0" fontId="27" fillId="37" borderId="26" xfId="0" applyFont="1" applyFill="1" applyBorder="1" applyAlignment="1" applyProtection="1">
      <alignment horizontal="center" vertical="center"/>
      <protection hidden="1"/>
    </xf>
    <xf numFmtId="0" fontId="29" fillId="37" borderId="24" xfId="0" applyFont="1" applyFill="1" applyBorder="1" applyAlignment="1" applyProtection="1">
      <alignment horizontal="right" vertical="center" indent="1"/>
      <protection hidden="1"/>
    </xf>
    <xf numFmtId="0" fontId="29" fillId="37" borderId="16" xfId="0" applyFont="1" applyFill="1" applyBorder="1" applyAlignment="1" applyProtection="1">
      <alignment horizontal="right" vertical="center" indent="1"/>
      <protection hidden="1"/>
    </xf>
    <xf numFmtId="0" fontId="27" fillId="37" borderId="37" xfId="0" applyFont="1" applyFill="1" applyBorder="1" applyAlignment="1" applyProtection="1">
      <alignment horizontal="center" vertical="center" shrinkToFit="1"/>
      <protection hidden="1"/>
    </xf>
    <xf numFmtId="0" fontId="27" fillId="39" borderId="22" xfId="0" applyFont="1" applyFill="1" applyBorder="1" applyAlignment="1" applyProtection="1">
      <alignment horizontal="center" vertical="center" shrinkToFit="1"/>
      <protection/>
    </xf>
    <xf numFmtId="195" fontId="29" fillId="38" borderId="17" xfId="0" applyNumberFormat="1" applyFont="1" applyFill="1" applyBorder="1" applyAlignment="1" applyProtection="1">
      <alignment horizontal="center" vertical="center" shrinkToFit="1"/>
      <protection locked="0"/>
    </xf>
    <xf numFmtId="0" fontId="29" fillId="38" borderId="18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38" xfId="0" applyFont="1" applyFill="1" applyBorder="1" applyAlignment="1" applyProtection="1">
      <alignment vertical="center"/>
      <protection hidden="1"/>
    </xf>
    <xf numFmtId="0" fontId="73" fillId="0" borderId="10" xfId="0" applyFont="1" applyBorder="1" applyAlignment="1">
      <alignment horizontal="left" indent="2"/>
    </xf>
    <xf numFmtId="0" fontId="0" fillId="0" borderId="10" xfId="0" applyBorder="1" applyAlignment="1">
      <alignment/>
    </xf>
    <xf numFmtId="0" fontId="0" fillId="0" borderId="10" xfId="0" applyBorder="1" applyAlignment="1" applyProtection="1">
      <alignment/>
      <protection/>
    </xf>
    <xf numFmtId="0" fontId="74" fillId="0" borderId="39" xfId="0" applyFont="1" applyBorder="1" applyAlignment="1">
      <alignment horizontal="center"/>
    </xf>
    <xf numFmtId="0" fontId="1" fillId="0" borderId="40" xfId="0" applyFont="1" applyFill="1" applyBorder="1" applyAlignment="1" applyProtection="1">
      <alignment vertical="center"/>
      <protection hidden="1"/>
    </xf>
    <xf numFmtId="0" fontId="73" fillId="0" borderId="0" xfId="0" applyFont="1" applyBorder="1" applyAlignment="1">
      <alignment horizontal="left" indent="2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/>
    </xf>
    <xf numFmtId="0" fontId="74" fillId="0" borderId="41" xfId="0" applyFont="1" applyBorder="1" applyAlignment="1">
      <alignment horizontal="center"/>
    </xf>
    <xf numFmtId="0" fontId="1" fillId="0" borderId="27" xfId="0" applyFont="1" applyFill="1" applyBorder="1" applyAlignment="1" applyProtection="1">
      <alignment vertical="center"/>
      <protection hidden="1"/>
    </xf>
    <xf numFmtId="0" fontId="73" fillId="0" borderId="25" xfId="0" applyFont="1" applyBorder="1" applyAlignment="1">
      <alignment horizontal="left" indent="2"/>
    </xf>
    <xf numFmtId="0" fontId="0" fillId="0" borderId="25" xfId="0" applyBorder="1" applyAlignment="1">
      <alignment/>
    </xf>
    <xf numFmtId="0" fontId="0" fillId="0" borderId="25" xfId="0" applyBorder="1" applyAlignment="1" applyProtection="1">
      <alignment/>
      <protection/>
    </xf>
    <xf numFmtId="0" fontId="74" fillId="0" borderId="42" xfId="0" applyFont="1" applyBorder="1" applyAlignment="1">
      <alignment horizontal="center"/>
    </xf>
    <xf numFmtId="0" fontId="9" fillId="0" borderId="0" xfId="0" applyFont="1" applyFill="1" applyAlignment="1" applyProtection="1">
      <alignment/>
      <protection/>
    </xf>
    <xf numFmtId="0" fontId="75" fillId="0" borderId="0" xfId="0" applyFont="1" applyFill="1" applyAlignment="1" applyProtection="1">
      <alignment/>
      <protection/>
    </xf>
    <xf numFmtId="3" fontId="32" fillId="39" borderId="18" xfId="0" applyNumberFormat="1" applyFont="1" applyFill="1" applyBorder="1" applyAlignment="1" applyProtection="1">
      <alignment horizontal="center" vertical="center" shrinkToFit="1"/>
      <protection hidden="1"/>
    </xf>
    <xf numFmtId="0" fontId="47" fillId="0" borderId="15" xfId="0" applyFont="1" applyFill="1" applyBorder="1" applyAlignment="1" applyProtection="1">
      <alignment horizontal="center" vertical="center"/>
      <protection hidden="1"/>
    </xf>
    <xf numFmtId="0" fontId="47" fillId="0" borderId="24" xfId="0" applyFont="1" applyFill="1" applyBorder="1" applyAlignment="1" applyProtection="1">
      <alignment horizontal="center" vertical="center"/>
      <protection hidden="1"/>
    </xf>
    <xf numFmtId="0" fontId="27" fillId="37" borderId="19" xfId="0" applyFont="1" applyFill="1" applyBorder="1" applyAlignment="1" applyProtection="1">
      <alignment horizontal="center" vertical="center" shrinkToFit="1"/>
      <protection hidden="1"/>
    </xf>
    <xf numFmtId="0" fontId="27" fillId="37" borderId="20" xfId="0" applyFont="1" applyFill="1" applyBorder="1" applyAlignment="1" applyProtection="1">
      <alignment horizontal="center" vertical="center" shrinkToFit="1"/>
      <protection hidden="1"/>
    </xf>
    <xf numFmtId="0" fontId="28" fillId="37" borderId="38" xfId="0" applyFont="1" applyFill="1" applyBorder="1" applyAlignment="1" applyProtection="1">
      <alignment vertical="center" wrapText="1" shrinkToFit="1"/>
      <protection locked="0"/>
    </xf>
    <xf numFmtId="0" fontId="42" fillId="37" borderId="39" xfId="0" applyFont="1" applyFill="1" applyBorder="1" applyAlignment="1" applyProtection="1">
      <alignment vertical="center" wrapText="1" shrinkToFit="1"/>
      <protection locked="0"/>
    </xf>
    <xf numFmtId="0" fontId="42" fillId="37" borderId="40" xfId="0" applyFont="1" applyFill="1" applyBorder="1" applyAlignment="1" applyProtection="1">
      <alignment vertical="center" wrapText="1" shrinkToFit="1"/>
      <protection locked="0"/>
    </xf>
    <xf numFmtId="0" fontId="42" fillId="37" borderId="41" xfId="0" applyFont="1" applyFill="1" applyBorder="1" applyAlignment="1" applyProtection="1">
      <alignment vertical="center" wrapText="1" shrinkToFit="1"/>
      <protection locked="0"/>
    </xf>
    <xf numFmtId="0" fontId="42" fillId="37" borderId="27" xfId="0" applyFont="1" applyFill="1" applyBorder="1" applyAlignment="1" applyProtection="1">
      <alignment vertical="center" wrapText="1" shrinkToFit="1"/>
      <protection locked="0"/>
    </xf>
    <xf numFmtId="0" fontId="42" fillId="37" borderId="42" xfId="0" applyFont="1" applyFill="1" applyBorder="1" applyAlignment="1" applyProtection="1">
      <alignment vertical="center" wrapText="1" shrinkToFit="1"/>
      <protection locked="0"/>
    </xf>
    <xf numFmtId="0" fontId="27" fillId="37" borderId="19" xfId="0" applyFont="1" applyFill="1" applyBorder="1" applyAlignment="1" applyProtection="1">
      <alignment horizontal="center" vertical="center"/>
      <protection hidden="1"/>
    </xf>
    <xf numFmtId="0" fontId="27" fillId="37" borderId="20" xfId="0" applyFont="1" applyFill="1" applyBorder="1" applyAlignment="1" applyProtection="1">
      <alignment horizontal="center" vertical="center"/>
      <protection hidden="1"/>
    </xf>
    <xf numFmtId="0" fontId="27" fillId="0" borderId="19" xfId="0" applyFont="1" applyFill="1" applyBorder="1" applyAlignment="1" applyProtection="1">
      <alignment horizontal="left" vertical="center"/>
      <protection locked="0"/>
    </xf>
    <xf numFmtId="0" fontId="27" fillId="0" borderId="20" xfId="0" applyFont="1" applyFill="1" applyBorder="1" applyAlignment="1" applyProtection="1">
      <alignment horizontal="left" vertical="center"/>
      <protection locked="0"/>
    </xf>
    <xf numFmtId="0" fontId="27" fillId="0" borderId="21" xfId="0" applyFont="1" applyFill="1" applyBorder="1" applyAlignment="1" applyProtection="1">
      <alignment horizontal="left" vertical="center"/>
      <protection locked="0"/>
    </xf>
    <xf numFmtId="0" fontId="27" fillId="37" borderId="43" xfId="0" applyFont="1" applyFill="1" applyBorder="1" applyAlignment="1" applyProtection="1">
      <alignment horizontal="center" vertical="center"/>
      <protection hidden="1"/>
    </xf>
    <xf numFmtId="0" fontId="27" fillId="37" borderId="36" xfId="0" applyFont="1" applyFill="1" applyBorder="1" applyAlignment="1" applyProtection="1">
      <alignment horizontal="center" vertical="center"/>
      <protection hidden="1"/>
    </xf>
    <xf numFmtId="0" fontId="8" fillId="37" borderId="15" xfId="0" applyFont="1" applyFill="1" applyBorder="1" applyAlignment="1" applyProtection="1">
      <alignment horizontal="center" vertical="center"/>
      <protection hidden="1"/>
    </xf>
    <xf numFmtId="0" fontId="8" fillId="37" borderId="16" xfId="0" applyFont="1" applyFill="1" applyBorder="1" applyAlignment="1" applyProtection="1">
      <alignment horizontal="center" vertical="center"/>
      <protection hidden="1"/>
    </xf>
    <xf numFmtId="0" fontId="8" fillId="37" borderId="24" xfId="0" applyFont="1" applyFill="1" applyBorder="1" applyAlignment="1" applyProtection="1">
      <alignment horizontal="center" vertical="center"/>
      <protection hidden="1"/>
    </xf>
    <xf numFmtId="0" fontId="48" fillId="37" borderId="15" xfId="0" applyNumberFormat="1" applyFont="1" applyFill="1" applyBorder="1" applyAlignment="1" applyProtection="1">
      <alignment horizontal="center" vertical="center" wrapText="1"/>
      <protection hidden="1"/>
    </xf>
    <xf numFmtId="0" fontId="48" fillId="37" borderId="16" xfId="0" applyNumberFormat="1" applyFont="1" applyFill="1" applyBorder="1" applyAlignment="1" applyProtection="1">
      <alignment horizontal="center" vertical="center" wrapText="1"/>
      <protection hidden="1"/>
    </xf>
    <xf numFmtId="0" fontId="8" fillId="37" borderId="15" xfId="0" applyFont="1" applyFill="1" applyBorder="1" applyAlignment="1" applyProtection="1">
      <alignment horizontal="center" vertical="center" textRotation="90"/>
      <protection hidden="1"/>
    </xf>
    <xf numFmtId="0" fontId="8" fillId="37" borderId="24" xfId="0" applyFont="1" applyFill="1" applyBorder="1" applyAlignment="1" applyProtection="1">
      <alignment horizontal="center" vertical="center" textRotation="90"/>
      <protection hidden="1"/>
    </xf>
    <xf numFmtId="0" fontId="27" fillId="37" borderId="19" xfId="0" applyFont="1" applyFill="1" applyBorder="1" applyAlignment="1" applyProtection="1">
      <alignment horizontal="center" vertical="center" wrapText="1" shrinkToFit="1"/>
      <protection hidden="1"/>
    </xf>
    <xf numFmtId="0" fontId="27" fillId="37" borderId="20" xfId="0" applyFont="1" applyFill="1" applyBorder="1" applyAlignment="1" applyProtection="1">
      <alignment horizontal="center" vertical="center" wrapText="1" shrinkToFit="1"/>
      <protection hidden="1"/>
    </xf>
    <xf numFmtId="0" fontId="27" fillId="37" borderId="37" xfId="0" applyFont="1" applyFill="1" applyBorder="1" applyAlignment="1" applyProtection="1">
      <alignment horizontal="center" vertical="center" wrapText="1" shrinkToFit="1"/>
      <protection hidden="1"/>
    </xf>
    <xf numFmtId="0" fontId="27" fillId="37" borderId="32" xfId="0" applyFont="1" applyFill="1" applyBorder="1" applyAlignment="1" applyProtection="1">
      <alignment horizontal="center" vertical="center" shrinkToFit="1"/>
      <protection hidden="1"/>
    </xf>
    <xf numFmtId="0" fontId="27" fillId="37" borderId="26" xfId="0" applyFont="1" applyFill="1" applyBorder="1" applyAlignment="1" applyProtection="1">
      <alignment horizontal="center" vertical="center" shrinkToFit="1"/>
      <protection hidden="1"/>
    </xf>
    <xf numFmtId="0" fontId="27" fillId="37" borderId="44" xfId="0" applyFont="1" applyFill="1" applyBorder="1" applyAlignment="1" applyProtection="1">
      <alignment horizontal="center" vertical="center" shrinkToFit="1"/>
      <protection hidden="1"/>
    </xf>
    <xf numFmtId="0" fontId="27" fillId="37" borderId="32" xfId="0" applyFont="1" applyFill="1" applyBorder="1" applyAlignment="1" applyProtection="1">
      <alignment horizontal="center" vertical="center"/>
      <protection hidden="1"/>
    </xf>
    <xf numFmtId="0" fontId="27" fillId="37" borderId="26" xfId="0" applyFont="1" applyFill="1" applyBorder="1" applyAlignment="1" applyProtection="1">
      <alignment horizontal="center" vertical="center"/>
      <protection hidden="1"/>
    </xf>
    <xf numFmtId="0" fontId="27" fillId="37" borderId="33" xfId="0" applyFont="1" applyFill="1" applyBorder="1" applyAlignment="1" applyProtection="1">
      <alignment horizontal="center" vertical="center"/>
      <protection hidden="1"/>
    </xf>
    <xf numFmtId="0" fontId="46" fillId="0" borderId="45" xfId="0" applyFont="1" applyFill="1" applyBorder="1" applyAlignment="1" applyProtection="1">
      <alignment horizontal="center" vertical="center"/>
      <protection locked="0"/>
    </xf>
    <xf numFmtId="0" fontId="46" fillId="0" borderId="46" xfId="0" applyFont="1" applyFill="1" applyBorder="1" applyAlignment="1" applyProtection="1">
      <alignment horizontal="center" vertical="center"/>
      <protection locked="0"/>
    </xf>
    <xf numFmtId="0" fontId="46" fillId="0" borderId="47" xfId="0" applyFont="1" applyFill="1" applyBorder="1" applyAlignment="1" applyProtection="1">
      <alignment horizontal="center" vertical="center"/>
      <protection locked="0"/>
    </xf>
    <xf numFmtId="0" fontId="46" fillId="37" borderId="45" xfId="0" applyFont="1" applyFill="1" applyBorder="1" applyAlignment="1" applyProtection="1">
      <alignment horizontal="center" vertical="center" shrinkToFit="1"/>
      <protection hidden="1"/>
    </xf>
    <xf numFmtId="0" fontId="46" fillId="37" borderId="46" xfId="0" applyFont="1" applyFill="1" applyBorder="1" applyAlignment="1" applyProtection="1">
      <alignment horizontal="center" vertical="center" shrinkToFit="1"/>
      <protection hidden="1"/>
    </xf>
    <xf numFmtId="0" fontId="46" fillId="37" borderId="47" xfId="0" applyFont="1" applyFill="1" applyBorder="1" applyAlignment="1" applyProtection="1">
      <alignment horizontal="center" vertical="center" shrinkToFit="1"/>
      <protection hidden="1"/>
    </xf>
    <xf numFmtId="0" fontId="70" fillId="40" borderId="0" xfId="0" applyFont="1" applyFill="1" applyBorder="1" applyAlignment="1" applyProtection="1">
      <alignment vertical="center"/>
      <protection hidden="1"/>
    </xf>
    <xf numFmtId="0" fontId="70" fillId="41" borderId="0" xfId="0" applyFont="1" applyFill="1" applyBorder="1" applyAlignment="1" applyProtection="1">
      <alignment vertical="center"/>
      <protection hidden="1"/>
    </xf>
    <xf numFmtId="0" fontId="70" fillId="42" borderId="0" xfId="0" applyFont="1" applyFill="1" applyBorder="1" applyAlignment="1" applyProtection="1">
      <alignment vertical="center"/>
      <protection hidden="1"/>
    </xf>
    <xf numFmtId="0" fontId="70" fillId="43" borderId="0" xfId="0" applyFont="1" applyFill="1" applyBorder="1" applyAlignment="1" applyProtection="1">
      <alignment vertical="center"/>
      <protection/>
    </xf>
    <xf numFmtId="0" fontId="71" fillId="44" borderId="0" xfId="0" applyFont="1" applyFill="1" applyAlignment="1" applyProtection="1">
      <alignment/>
      <protection/>
    </xf>
    <xf numFmtId="0" fontId="71" fillId="45" borderId="0" xfId="0" applyFont="1" applyFill="1" applyAlignment="1" applyProtection="1">
      <alignment/>
      <protection/>
    </xf>
    <xf numFmtId="0" fontId="71" fillId="46" borderId="0" xfId="0" applyFont="1" applyFill="1" applyAlignment="1" applyProtection="1">
      <alignment/>
      <protection/>
    </xf>
    <xf numFmtId="0" fontId="71" fillId="20" borderId="0" xfId="0" applyFont="1" applyFill="1" applyAlignment="1" applyProtection="1">
      <alignment/>
      <protection/>
    </xf>
    <xf numFmtId="0" fontId="71" fillId="47" borderId="0" xfId="0" applyFont="1" applyFill="1" applyAlignment="1" applyProtection="1">
      <alignment/>
      <protection/>
    </xf>
    <xf numFmtId="0" fontId="71" fillId="48" borderId="0" xfId="0" applyFont="1" applyFill="1" applyAlignment="1" applyProtection="1">
      <alignment/>
      <protection/>
    </xf>
    <xf numFmtId="0" fontId="71" fillId="49" borderId="0" xfId="0" applyFont="1" applyFill="1" applyAlignment="1" applyProtection="1">
      <alignment/>
      <protection/>
    </xf>
    <xf numFmtId="0" fontId="71" fillId="50" borderId="0" xfId="0" applyFont="1" applyFill="1" applyAlignment="1" applyProtection="1">
      <alignment/>
      <protection/>
    </xf>
    <xf numFmtId="0" fontId="71" fillId="38" borderId="0" xfId="0" applyFont="1" applyFill="1" applyAlignment="1" applyProtection="1">
      <alignment/>
      <protection/>
    </xf>
    <xf numFmtId="0" fontId="76" fillId="51" borderId="0" xfId="0" applyFont="1" applyFill="1" applyAlignment="1" applyProtection="1">
      <alignment/>
      <protection/>
    </xf>
    <xf numFmtId="0" fontId="71" fillId="52" borderId="0" xfId="0" applyFont="1" applyFill="1" applyAlignment="1" applyProtection="1">
      <alignment/>
      <protection/>
    </xf>
    <xf numFmtId="0" fontId="71" fillId="21" borderId="0" xfId="0" applyFont="1" applyFill="1" applyAlignment="1" applyProtection="1">
      <alignment/>
      <protection/>
    </xf>
    <xf numFmtId="0" fontId="71" fillId="22" borderId="0" xfId="0" applyFont="1" applyFill="1" applyAlignment="1" applyProtection="1">
      <alignment/>
      <protection/>
    </xf>
    <xf numFmtId="0" fontId="71" fillId="24" borderId="0" xfId="0" applyFont="1" applyFill="1" applyAlignment="1" applyProtection="1">
      <alignment/>
      <protection/>
    </xf>
    <xf numFmtId="0" fontId="71" fillId="23" borderId="0" xfId="0" applyFont="1" applyFill="1" applyAlignment="1" applyProtection="1">
      <alignment/>
      <protection/>
    </xf>
    <xf numFmtId="0" fontId="71" fillId="25" borderId="0" xfId="0" applyFont="1" applyFill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shrinkToFit="1"/>
      <protection hidden="1"/>
    </xf>
    <xf numFmtId="0" fontId="1" fillId="0" borderId="0" xfId="0" applyFont="1" applyFill="1" applyBorder="1" applyAlignment="1" applyProtection="1">
      <alignment horizontal="center" vertical="center" shrinkToFit="1"/>
      <protection/>
    </xf>
    <xf numFmtId="0" fontId="0" fillId="0" borderId="0" xfId="0" applyFont="1" applyFill="1" applyAlignment="1" applyProtection="1">
      <alignment horizontal="center" shrinkToFit="1"/>
      <protection/>
    </xf>
    <xf numFmtId="0" fontId="1" fillId="0" borderId="0" xfId="0" applyFont="1" applyFill="1" applyBorder="1" applyAlignment="1" applyProtection="1">
      <alignment vertical="center"/>
      <protection hidden="1"/>
    </xf>
    <xf numFmtId="0" fontId="28" fillId="22" borderId="48" xfId="0" applyNumberFormat="1" applyFont="1" applyFill="1" applyBorder="1" applyAlignment="1" applyProtection="1">
      <alignment horizontal="center" vertical="center" shrinkToFit="1"/>
      <protection hidden="1"/>
    </xf>
    <xf numFmtId="0" fontId="28" fillId="22" borderId="49" xfId="0" applyFont="1" applyFill="1" applyBorder="1" applyAlignment="1" applyProtection="1">
      <alignment horizontal="center" vertical="center"/>
      <protection hidden="1"/>
    </xf>
    <xf numFmtId="0" fontId="27" fillId="33" borderId="50" xfId="0" applyNumberFormat="1" applyFont="1" applyFill="1" applyBorder="1" applyAlignment="1" applyProtection="1">
      <alignment horizontal="center" vertical="center" shrinkToFit="1"/>
      <protection hidden="1" locked="0"/>
    </xf>
    <xf numFmtId="0" fontId="27" fillId="33" borderId="51" xfId="0" applyFont="1" applyFill="1" applyBorder="1" applyAlignment="1" applyProtection="1">
      <alignment horizontal="center" vertical="center"/>
      <protection hidden="1"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23"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002060"/>
        </patternFill>
      </fill>
    </dxf>
    <dxf>
      <fill>
        <patternFill>
          <bgColor rgb="FF7030A0"/>
        </patternFill>
      </fill>
    </dxf>
    <dxf>
      <font>
        <color theme="0"/>
      </font>
    </dxf>
    <dxf>
      <font>
        <color theme="0" tint="-0.3499799966812134"/>
      </font>
    </dxf>
    <dxf>
      <font>
        <color theme="1"/>
      </font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2"/>
        </patternFill>
      </fill>
    </dxf>
    <dxf>
      <fill>
        <patternFill>
          <bgColor theme="3"/>
        </patternFill>
      </fill>
    </dxf>
    <dxf>
      <fill>
        <patternFill>
          <bgColor theme="4"/>
        </patternFill>
      </fill>
    </dxf>
    <dxf>
      <fill>
        <patternFill>
          <bgColor theme="5"/>
        </patternFill>
      </fill>
    </dxf>
    <dxf>
      <fill>
        <patternFill>
          <bgColor theme="6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9"/>
        </patternFill>
      </fill>
    </dxf>
    <dxf>
      <font>
        <color rgb="FFFF0000"/>
      </font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6"/>
        </patternFill>
      </fill>
    </dxf>
    <dxf/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ont>
        <color indexed="55"/>
      </font>
      <fill>
        <patternFill>
          <bgColor indexed="55"/>
        </patternFill>
      </fill>
      <border>
        <left/>
        <right/>
      </border>
    </dxf>
    <dxf>
      <font>
        <color indexed="22"/>
      </font>
    </dxf>
    <dxf>
      <font>
        <strike/>
        <color indexed="20"/>
      </font>
    </dxf>
    <dxf>
      <font>
        <color indexed="10"/>
      </font>
    </dxf>
    <dxf>
      <font>
        <color indexed="9"/>
      </font>
    </dxf>
    <dxf>
      <font>
        <color indexed="22"/>
      </font>
    </dxf>
    <dxf>
      <font>
        <color theme="0" tint="-0.04997999966144562"/>
      </font>
      <fill>
        <patternFill>
          <bgColor indexed="61"/>
        </patternFill>
      </fill>
    </dxf>
    <dxf>
      <font>
        <color indexed="55"/>
      </font>
    </dxf>
    <dxf>
      <font>
        <color indexed="16"/>
      </font>
    </dxf>
    <dxf>
      <font>
        <color indexed="22"/>
      </font>
    </dxf>
    <dxf>
      <fill>
        <patternFill>
          <bgColor indexed="22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000"/>
      <rgbColor rgb="000000FF"/>
      <rgbColor rgb="00FFFF00"/>
      <rgbColor rgb="00FF00FF"/>
      <rgbColor rgb="00EBFFFF"/>
      <rgbColor rgb="00800000"/>
      <rgbColor rgb="00008000"/>
      <rgbColor rgb="00000080"/>
      <rgbColor rgb="00808000"/>
      <rgbColor rgb="00969696"/>
      <rgbColor rgb="00008080"/>
      <rgbColor rgb="00D5D5D5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FF4FD"/>
      <rgbColor rgb="003FCF3F"/>
      <rgbColor rgb="00008200"/>
      <rgbColor rgb="0099CCFF"/>
      <rgbColor rgb="00C20000"/>
      <rgbColor rgb="00EAEAEA"/>
      <rgbColor rgb="00006200"/>
      <rgbColor rgb="003366FF"/>
      <rgbColor rgb="0033CCCC"/>
      <rgbColor rgb="0099CC00"/>
      <rgbColor rgb="00FFCC00"/>
      <rgbColor rgb="00FF9900"/>
      <rgbColor rgb="00FF6600"/>
      <rgbColor rgb="00666699"/>
      <rgbColor rgb="00ADADAD"/>
      <rgbColor rgb="00003366"/>
      <rgbColor rgb="00339966"/>
      <rgbColor rgb="00003300"/>
      <rgbColor rgb="00333300"/>
      <rgbColor rgb="00993300"/>
      <rgbColor rgb="00B9B9B9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114300</xdr:colOff>
      <xdr:row>17</xdr:row>
      <xdr:rowOff>152400</xdr:rowOff>
    </xdr:from>
    <xdr:to>
      <xdr:col>26</xdr:col>
      <xdr:colOff>228600</xdr:colOff>
      <xdr:row>19</xdr:row>
      <xdr:rowOff>76200</xdr:rowOff>
    </xdr:to>
    <xdr:sp>
      <xdr:nvSpPr>
        <xdr:cNvPr id="1" name="Rectangle 1"/>
        <xdr:cNvSpPr>
          <a:spLocks/>
        </xdr:cNvSpPr>
      </xdr:nvSpPr>
      <xdr:spPr>
        <a:xfrm>
          <a:off x="10106025" y="3962400"/>
          <a:ext cx="390525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239"/>
  <sheetViews>
    <sheetView tabSelected="1" workbookViewId="0" topLeftCell="B1">
      <selection activeCell="U21" sqref="U21"/>
    </sheetView>
  </sheetViews>
  <sheetFormatPr defaultColWidth="0" defaultRowHeight="0" customHeight="1" zeroHeight="1"/>
  <cols>
    <col min="1" max="1" width="1.8515625" style="15" customWidth="1"/>
    <col min="2" max="2" width="3.140625" style="15" customWidth="1"/>
    <col min="3" max="3" width="19.28125" style="15" customWidth="1"/>
    <col min="4" max="4" width="21.28125" style="32" customWidth="1"/>
    <col min="5" max="5" width="4.140625" style="32" hidden="1" customWidth="1"/>
    <col min="6" max="9" width="3.00390625" style="15" customWidth="1"/>
    <col min="10" max="10" width="3.00390625" style="15" hidden="1" customWidth="1"/>
    <col min="11" max="11" width="3.28125" style="15" customWidth="1"/>
    <col min="12" max="12" width="30.8515625" style="15" customWidth="1"/>
    <col min="13" max="13" width="22.421875" style="15" customWidth="1"/>
    <col min="14" max="14" width="2.140625" style="15" customWidth="1"/>
    <col min="15" max="15" width="2.421875" style="15" customWidth="1"/>
    <col min="16" max="18" width="2.140625" style="33" customWidth="1"/>
    <col min="19" max="22" width="3.28125" style="15" customWidth="1"/>
    <col min="23" max="23" width="4.00390625" style="15" customWidth="1"/>
    <col min="24" max="24" width="3.421875" style="15" customWidth="1"/>
    <col min="25" max="27" width="4.140625" style="15" customWidth="1"/>
    <col min="28" max="34" width="15.7109375" style="42" customWidth="1"/>
    <col min="35" max="35" width="3.7109375" style="34" hidden="1" customWidth="1"/>
    <col min="36" max="36" width="6.7109375" style="65" hidden="1" customWidth="1"/>
    <col min="37" max="41" width="6.7109375" style="64" hidden="1" customWidth="1"/>
    <col min="42" max="42" width="10.7109375" style="61" hidden="1" customWidth="1"/>
    <col min="43" max="43" width="14.00390625" style="15" hidden="1" customWidth="1"/>
    <col min="44" max="44" width="12.140625" style="15" hidden="1" customWidth="1"/>
    <col min="45" max="45" width="13.8515625" style="15" hidden="1" customWidth="1"/>
    <col min="46" max="46" width="12.7109375" style="15" hidden="1" customWidth="1"/>
    <col min="47" max="47" width="18.28125" style="15" hidden="1" customWidth="1"/>
    <col min="48" max="48" width="17.00390625" style="15" hidden="1" customWidth="1"/>
    <col min="49" max="49" width="10.7109375" style="29" hidden="1" customWidth="1"/>
    <col min="50" max="50" width="14.8515625" style="19" hidden="1" customWidth="1"/>
    <col min="51" max="51" width="4.57421875" style="19" hidden="1" customWidth="1"/>
    <col min="52" max="55" width="3.7109375" style="23" hidden="1" customWidth="1"/>
    <col min="56" max="56" width="29.8515625" style="25" hidden="1" customWidth="1"/>
    <col min="57" max="57" width="10.7109375" style="22" hidden="1" customWidth="1"/>
    <col min="58" max="58" width="13.8515625" style="28" hidden="1" customWidth="1"/>
    <col min="59" max="60" width="10.7109375" style="28" hidden="1" customWidth="1"/>
    <col min="61" max="61" width="10.7109375" style="26" hidden="1" customWidth="1"/>
    <col min="62" max="63" width="10.7109375" style="27" hidden="1" customWidth="1"/>
    <col min="64" max="64" width="10.7109375" style="28" hidden="1" customWidth="1"/>
    <col min="65" max="65" width="10.7109375" style="30" hidden="1" customWidth="1"/>
    <col min="66" max="66" width="14.57421875" style="28" hidden="1" customWidth="1"/>
    <col min="67" max="67" width="15.8515625" style="40" hidden="1" customWidth="1"/>
    <col min="68" max="70" width="10.7109375" style="28" hidden="1" customWidth="1"/>
    <col min="71" max="71" width="10.7109375" style="30" hidden="1" customWidth="1"/>
    <col min="72" max="72" width="13.7109375" style="15" hidden="1" customWidth="1"/>
    <col min="73" max="77" width="13.7109375" style="20" hidden="1" customWidth="1"/>
    <col min="78" max="78" width="13.7109375" style="15" hidden="1" customWidth="1"/>
    <col min="79" max="82" width="13.7109375" style="20" hidden="1" customWidth="1"/>
    <col min="83" max="85" width="13.7109375" style="15" hidden="1" customWidth="1"/>
    <col min="86" max="89" width="10.7109375" style="15" hidden="1" customWidth="1"/>
    <col min="90" max="16384" width="10.7109375" style="15" hidden="1" customWidth="1"/>
  </cols>
  <sheetData>
    <row r="1" spans="1:111" ht="8.25" customHeight="1" thickBot="1">
      <c r="A1" s="1"/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4"/>
      <c r="Q1" s="4"/>
      <c r="R1" s="4"/>
      <c r="S1" s="2"/>
      <c r="T1" s="2"/>
      <c r="U1" s="2"/>
      <c r="V1" s="2"/>
      <c r="W1" s="2"/>
      <c r="X1" s="2"/>
      <c r="Y1" s="5"/>
      <c r="Z1" s="2"/>
      <c r="AA1" s="2"/>
      <c r="AB1" s="41"/>
      <c r="AC1" s="41"/>
      <c r="AD1" s="41"/>
      <c r="AE1" s="41"/>
      <c r="AF1" s="41"/>
      <c r="AG1" s="41"/>
      <c r="AH1" s="41"/>
      <c r="AI1" s="2"/>
      <c r="AJ1" s="18"/>
      <c r="AK1" s="18"/>
      <c r="AL1" s="18"/>
      <c r="AM1" s="18"/>
      <c r="AN1" s="18"/>
      <c r="AO1" s="18"/>
      <c r="AP1" s="18"/>
      <c r="AQ1" s="6"/>
      <c r="AR1" s="6"/>
      <c r="AS1" s="6"/>
      <c r="AT1" s="6"/>
      <c r="AU1" s="6"/>
      <c r="AV1" s="6"/>
      <c r="AW1" s="7"/>
      <c r="AX1" s="8" t="s">
        <v>28</v>
      </c>
      <c r="AY1" s="8" t="s">
        <v>81</v>
      </c>
      <c r="AZ1" s="9" t="s">
        <v>1</v>
      </c>
      <c r="BA1" s="9" t="s">
        <v>53</v>
      </c>
      <c r="BB1" s="9" t="s">
        <v>54</v>
      </c>
      <c r="BC1" s="9" t="s">
        <v>55</v>
      </c>
      <c r="BD1" s="24" t="s">
        <v>29</v>
      </c>
      <c r="BE1" s="10" t="s">
        <v>30</v>
      </c>
      <c r="BF1" s="10" t="s">
        <v>31</v>
      </c>
      <c r="BG1" s="10" t="s">
        <v>33</v>
      </c>
      <c r="BH1" s="10"/>
      <c r="BI1" s="11"/>
      <c r="BJ1" s="12" t="s">
        <v>32</v>
      </c>
      <c r="BK1" s="12" t="s">
        <v>173</v>
      </c>
      <c r="BL1" s="10" t="s">
        <v>172</v>
      </c>
      <c r="BM1" s="37">
        <v>1</v>
      </c>
      <c r="BN1" s="7"/>
      <c r="BO1" s="38"/>
      <c r="BP1" s="10" t="s">
        <v>9</v>
      </c>
      <c r="BQ1" s="10" t="s">
        <v>33</v>
      </c>
      <c r="BR1" s="10"/>
      <c r="BS1" s="44" t="s">
        <v>34</v>
      </c>
      <c r="BT1" s="14"/>
      <c r="BU1" s="13"/>
      <c r="BV1" s="13"/>
      <c r="BW1" s="13"/>
      <c r="BX1" s="13"/>
      <c r="BY1" s="13"/>
      <c r="BZ1" s="14"/>
      <c r="CA1" s="13"/>
      <c r="CB1" s="13"/>
      <c r="CC1" s="13"/>
      <c r="CD1" s="13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</row>
    <row r="2" spans="1:171" ht="21.75" customHeight="1" thickBot="1">
      <c r="A2" s="1"/>
      <c r="B2" s="103" t="s">
        <v>9</v>
      </c>
      <c r="C2" s="93" t="s">
        <v>0</v>
      </c>
      <c r="D2" s="94" t="s">
        <v>48</v>
      </c>
      <c r="E2" s="156" t="s">
        <v>164</v>
      </c>
      <c r="F2" s="95" t="s">
        <v>81</v>
      </c>
      <c r="G2" s="96" t="s">
        <v>1</v>
      </c>
      <c r="H2" s="96" t="s">
        <v>53</v>
      </c>
      <c r="I2" s="97" t="s">
        <v>54</v>
      </c>
      <c r="J2" s="98" t="s">
        <v>82</v>
      </c>
      <c r="K2" s="93" t="s">
        <v>82</v>
      </c>
      <c r="L2" s="95" t="s">
        <v>37</v>
      </c>
      <c r="M2" s="93" t="s">
        <v>36</v>
      </c>
      <c r="N2" s="211" t="s">
        <v>120</v>
      </c>
      <c r="O2" s="212"/>
      <c r="P2" s="209" t="s">
        <v>162</v>
      </c>
      <c r="Q2" s="210"/>
      <c r="R2" s="210"/>
      <c r="S2" s="99" t="s">
        <v>158</v>
      </c>
      <c r="T2" s="100" t="s">
        <v>159</v>
      </c>
      <c r="U2" s="101" t="s">
        <v>160</v>
      </c>
      <c r="V2" s="101" t="s">
        <v>161</v>
      </c>
      <c r="W2" s="102" t="s">
        <v>2</v>
      </c>
      <c r="X2" s="103" t="s">
        <v>105</v>
      </c>
      <c r="Y2" s="103" t="s">
        <v>3</v>
      </c>
      <c r="Z2" s="104" t="s">
        <v>39</v>
      </c>
      <c r="AA2" s="104" t="s">
        <v>103</v>
      </c>
      <c r="AB2" s="105" t="s">
        <v>41</v>
      </c>
      <c r="AC2" s="105" t="s">
        <v>42</v>
      </c>
      <c r="AD2" s="105" t="s">
        <v>43</v>
      </c>
      <c r="AE2" s="105" t="s">
        <v>44</v>
      </c>
      <c r="AF2" s="105" t="s">
        <v>40</v>
      </c>
      <c r="AG2" s="105" t="s">
        <v>45</v>
      </c>
      <c r="AH2" s="105" t="s">
        <v>46</v>
      </c>
      <c r="AI2" s="68"/>
      <c r="AJ2" s="59"/>
      <c r="AK2" s="59"/>
      <c r="AL2" s="59"/>
      <c r="AM2" s="59"/>
      <c r="AN2" s="59"/>
      <c r="AO2" s="59"/>
      <c r="AP2" s="18"/>
      <c r="AQ2" s="16" t="s">
        <v>83</v>
      </c>
      <c r="AR2" s="16" t="s">
        <v>1</v>
      </c>
      <c r="AS2" s="16" t="s">
        <v>53</v>
      </c>
      <c r="AT2" s="16" t="s">
        <v>54</v>
      </c>
      <c r="AU2" s="16" t="s">
        <v>55</v>
      </c>
      <c r="AV2" s="17"/>
      <c r="AX2" s="66">
        <v>1</v>
      </c>
      <c r="AY2" s="66">
        <v>2</v>
      </c>
      <c r="AZ2" s="67">
        <v>3</v>
      </c>
      <c r="BA2" s="66">
        <v>4</v>
      </c>
      <c r="BB2" s="67">
        <v>5</v>
      </c>
      <c r="BC2" s="66">
        <v>6</v>
      </c>
      <c r="BD2" s="67">
        <v>7</v>
      </c>
      <c r="BE2" s="66">
        <v>8</v>
      </c>
      <c r="BF2" s="67">
        <v>9</v>
      </c>
      <c r="BG2" s="67">
        <v>10</v>
      </c>
      <c r="BH2" s="22"/>
      <c r="BI2" s="11">
        <v>1</v>
      </c>
      <c r="BJ2" s="12" t="s">
        <v>49</v>
      </c>
      <c r="BK2" s="12">
        <v>1</v>
      </c>
      <c r="BL2" s="10">
        <v>2</v>
      </c>
      <c r="BM2" s="37">
        <f aca="true" t="shared" si="0" ref="BM2:BM12">IF(BN2="","",BM1+1)</f>
        <v>2</v>
      </c>
      <c r="BN2" s="7" t="str">
        <f aca="true" t="shared" si="1" ref="BN2:BN16">IF(BO2=0,"",BO2)</f>
        <v>Z'Zor Striker</v>
      </c>
      <c r="BO2" s="38" t="str">
        <f>HLOOKUP(L$19,BT$2:CF$16,2,FALSE)</f>
        <v>Z'Zor Striker</v>
      </c>
      <c r="BP2" s="10">
        <f aca="true" t="shared" si="2" ref="BP2:BP16">IF(BO2=0,"",COUNTIF($D$3:$D$16,BO2))</f>
        <v>0</v>
      </c>
      <c r="BQ2" s="10">
        <f>IF(BO2=0,"",VLOOKUP(BN2,$AX:$BH,10,FALSE))</f>
        <v>4</v>
      </c>
      <c r="BR2" s="10"/>
      <c r="BS2" s="28" t="s">
        <v>35</v>
      </c>
      <c r="BT2" s="36" t="s">
        <v>49</v>
      </c>
      <c r="BU2" s="35" t="s">
        <v>56</v>
      </c>
      <c r="BV2" s="35" t="s">
        <v>174</v>
      </c>
      <c r="BW2" s="35" t="s">
        <v>59</v>
      </c>
      <c r="BX2" s="35" t="s">
        <v>60</v>
      </c>
      <c r="BY2" s="35" t="s">
        <v>62</v>
      </c>
      <c r="BZ2" s="36" t="s">
        <v>66</v>
      </c>
      <c r="CA2" s="35" t="s">
        <v>68</v>
      </c>
      <c r="CB2" s="35" t="s">
        <v>179</v>
      </c>
      <c r="CC2" s="35" t="s">
        <v>180</v>
      </c>
      <c r="CD2" s="35" t="s">
        <v>181</v>
      </c>
      <c r="CE2" s="36" t="s">
        <v>182</v>
      </c>
      <c r="CF2" s="36" t="s">
        <v>84</v>
      </c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FO2" s="22"/>
    </row>
    <row r="3" spans="1:171" ht="18" customHeight="1" thickBot="1">
      <c r="A3" s="1"/>
      <c r="B3" s="150">
        <v>1</v>
      </c>
      <c r="C3" s="149"/>
      <c r="D3" s="73">
        <f aca="true" t="shared" si="3" ref="D3:D16">IF(AP3&lt;=1,"",VLOOKUP(AP3,BM$1:BN$65536,2,FALSE))</f>
      </c>
      <c r="E3" s="157" t="str">
        <f>IF(LEFT(D3,1)="*","Yes","No")</f>
        <v>No</v>
      </c>
      <c r="F3" s="74">
        <f aca="true" t="shared" si="4" ref="F3:F16">IF(D3&lt;&gt;"",IF(X3="Star",VLOOKUP(D3,$AX:$BE,2,FALSE),VLOOKUP(D3,$AX:$BE,2,FALSE)+IF(AJ3=200,-1)+IF(AK3=200,-1)+IF(AL3=200,-1)+IF(AM3=200,-1)+IF(AN3=200,-1)+IF(AO3=200,-1)),"")</f>
      </c>
      <c r="G3" s="75">
        <f>IF(D3&lt;&gt;"",IF(X3="Star",VLOOKUP(D3,$AX:$BE,3,FALSE),VLOOKUP(D3,$AX:$BE,3,FALSE)+P3+IF(AJ3=2,-1)+IF(AK3=2,-1)+IF(AL3=2,-1)+IF(AM3=2,-1)+IF(AN3=2,-1)+IF(AO3=2,-1)),"")</f>
      </c>
      <c r="H3" s="76">
        <f aca="true" t="shared" si="5" ref="H3:H16">IF(D3&lt;&gt;"",IF(X3="Star",VLOOKUP(D3,$AX:$BE,4,FALSE),VLOOKUP(D3,$AX:$BE,4,FALSE)+Q3+IF(AJ3=3,-1)+IF(AK3=3,-1)+IF(AL3=3,-1)+IF(AM3=3,-1)+IF(AN3=3,-1)+IF(AO3=3,-1)),"")</f>
      </c>
      <c r="I3" s="75">
        <f aca="true" t="shared" si="6" ref="I3:I16">IF(D3&lt;&gt;"",IF(X3="Star",VLOOKUP(D3,$AX:$BE,5,FALSE),VLOOKUP(D3,$AX:$BE,5,FALSE)+R3+IF(AJ3=4,-1)+IF(AK3=4,-1)+IF(AL3=4,-1)+IF(AM3=4,-1)+IF(AN3=4,-1)+IF(AO3=4,-1)),"")</f>
      </c>
      <c r="J3" s="77">
        <f aca="true" t="shared" si="7" ref="J3:J16">IF(D3&lt;&gt;"",IF(X3="Star",VLOOKUP(D3,$AX:$BE,6,FALSE),VLOOKUP(D3,$AX:$BE,6,FALSE)+IF(AJ3=200,-1)+IF(AK3=200,-1)+IF(AL3=200,-1)+IF(AM3=200,-1)+IF(AN3=200,-1)+IF(AO3=200,-1)),"")</f>
      </c>
      <c r="K3" s="161">
        <f aca="true" t="shared" si="8" ref="K3:K16">IF(AB3="Keeper","3",IF(AC33="Keeper","3",IF(AD3="Keeper","3",IF(AE3="Keeper","3",IF(AF3="Keeper","3",IF(AG3="Keeper","3",J3))))))</f>
      </c>
      <c r="L3" s="78">
        <f>IF(D3="","",IF(VLOOKUP(D3,$BN$2:$BQ$15,3,FALSE)&gt;VLOOKUP(D3,$BN$2:$BQ$15,4,FALSE),"Player type quantity surpassed",VLOOKUP(D3,$AX:$BE,7,FALSE)))</f>
      </c>
      <c r="M3" s="79">
        <f>IF(D3="","",IF(Z27="ERROR","This player cannot be a keeper",AB3&amp;AC3&amp;AD3&amp;AE3&amp;AF3&amp;AG3&amp;IF(AH3&lt;&gt;"",", "&amp;AH3,"")))</f>
      </c>
      <c r="N3" s="189" t="str">
        <f>IF(X3="MVP","N/A",IF(X3&gt;=27,"7",IF(X3&gt;=20,"6",IF(X3&gt;=14,"5",IF(X3&gt;=9,"4",IF(X3&gt;=5,"3",IF(X3&gt;=2,"2","1")))))))</f>
        <v>1</v>
      </c>
      <c r="O3" s="190"/>
      <c r="P3" s="128"/>
      <c r="Q3" s="124"/>
      <c r="R3" s="129"/>
      <c r="S3" s="121"/>
      <c r="T3" s="122"/>
      <c r="U3" s="121"/>
      <c r="V3" s="122"/>
      <c r="W3" s="123"/>
      <c r="X3" s="80">
        <f aca="true" t="shared" si="9" ref="X3:X16">IF(LEFT(D3,1)="*","MVP",S3+T3+U3+V3+W3+AA3)</f>
        <v>0</v>
      </c>
      <c r="Y3" s="130">
        <f aca="true" t="shared" si="10" ref="Y3:Y16">IF(D3&lt;&gt;"",VLOOKUP(D3,AX$1:BE$65536,8,FALSE),0)+IF(N3="N/A",0,Z3+N3*5-5)</f>
        <v>0</v>
      </c>
      <c r="Z3" s="169"/>
      <c r="AA3" s="170"/>
      <c r="AB3" s="81">
        <f aca="true" t="shared" si="11" ref="AB3:AB16">IF(AJ3&gt;1,VLOOKUP(AJ3,$AO$30:$AQ$85,3),"")</f>
      </c>
      <c r="AC3" s="81">
        <f aca="true" t="shared" si="12" ref="AC3:AC16">IF(AK3&gt;1,IF(AB3&lt;&gt;"",", ","")&amp;VLOOKUP(AK3,$AO$30:$AQ$85,3),"")</f>
      </c>
      <c r="AD3" s="81">
        <f aca="true" t="shared" si="13" ref="AD3:AD16">IF(AL3&gt;1,IF(AB3&amp;AC3&lt;&gt;"",", ","")&amp;VLOOKUP(AL3,$AO$30:$AQ$85,3),"")</f>
      </c>
      <c r="AE3" s="81">
        <f aca="true" t="shared" si="14" ref="AE3:AE16">IF(AM3&gt;1,IF(AB3&amp;AC3&amp;AD3&lt;&gt;"",", ","")&amp;VLOOKUP(AM3,$AO$30:$AQ$85,3),"")</f>
      </c>
      <c r="AF3" s="81">
        <f aca="true" t="shared" si="15" ref="AF3:AF16">IF(AN3&gt;1,IF(AB3&amp;AC3&amp;AD3&amp;AE3&lt;&gt;"",", ","")&amp;VLOOKUP(AN3,$AO$30:$AQ$85,3),"")</f>
      </c>
      <c r="AG3" s="81">
        <f aca="true" t="shared" si="16" ref="AG3:AG16">IF(AO3&gt;1,IF(AB3&amp;AC3&amp;AD3&amp;AE3&amp;AF3&lt;&gt;"",", ","")&amp;VLOOKUP(AO3,$AO$30:$AQ$85,3),"")</f>
      </c>
      <c r="AH3" s="82"/>
      <c r="AI3" s="55"/>
      <c r="AJ3" s="69">
        <v>1</v>
      </c>
      <c r="AK3" s="69">
        <v>1</v>
      </c>
      <c r="AL3" s="69">
        <v>1</v>
      </c>
      <c r="AM3" s="69">
        <v>1</v>
      </c>
      <c r="AN3" s="69">
        <v>1</v>
      </c>
      <c r="AO3" s="69">
        <v>1</v>
      </c>
      <c r="AP3" s="21">
        <v>1</v>
      </c>
      <c r="AQ3" s="17" t="e">
        <f aca="true" t="shared" si="17" ref="AQ3:AQ16">VLOOKUP(D3,$AX:$BE,2,FALSE)</f>
        <v>#N/A</v>
      </c>
      <c r="AR3" s="17" t="e">
        <f aca="true" t="shared" si="18" ref="AR3:AR16">VLOOKUP(D3,$AX:$BE,3,FALSE)</f>
        <v>#N/A</v>
      </c>
      <c r="AS3" s="17" t="e">
        <f aca="true" t="shared" si="19" ref="AS3:AS16">VLOOKUP(D3,$AX:$BE,4,FALSE)</f>
        <v>#N/A</v>
      </c>
      <c r="AT3" s="17" t="e">
        <f aca="true" t="shared" si="20" ref="AT3:AT16">VLOOKUP(D3,$AX:$BE,5,FALSE)</f>
        <v>#N/A</v>
      </c>
      <c r="AU3" s="17" t="e">
        <f aca="true" t="shared" si="21" ref="AU3:AU16">VLOOKUP(D3,$AX:$BE,6,FALSE)</f>
        <v>#N/A</v>
      </c>
      <c r="AV3" s="45">
        <f>IF(O3&lt;&gt;"",0,(IF(D3&lt;&gt;"",VLOOKUP(D3,AX:BE,8,FALSE)+Z3,0)))</f>
        <v>0</v>
      </c>
      <c r="AW3" s="7">
        <v>1</v>
      </c>
      <c r="AX3" s="19" t="s">
        <v>50</v>
      </c>
      <c r="AY3" s="43">
        <v>5</v>
      </c>
      <c r="AZ3" s="23">
        <v>4</v>
      </c>
      <c r="BA3" s="23">
        <v>4</v>
      </c>
      <c r="BB3" s="23">
        <v>4</v>
      </c>
      <c r="BC3" s="23">
        <v>5</v>
      </c>
      <c r="BE3" s="22">
        <v>10</v>
      </c>
      <c r="BF3" s="22" t="s">
        <v>75</v>
      </c>
      <c r="BG3" s="22">
        <v>6</v>
      </c>
      <c r="BH3" s="22"/>
      <c r="BI3" s="11">
        <v>2</v>
      </c>
      <c r="BJ3" s="12" t="s">
        <v>56</v>
      </c>
      <c r="BK3" s="12">
        <v>1</v>
      </c>
      <c r="BL3" s="10">
        <v>1</v>
      </c>
      <c r="BM3" s="37">
        <f t="shared" si="0"/>
        <v>3</v>
      </c>
      <c r="BN3" s="7" t="str">
        <f>IF(BO3=0,"",BO3)</f>
        <v>Z'Zor Guard</v>
      </c>
      <c r="BO3" s="38" t="str">
        <f>HLOOKUP(L$19,BT$2:CF$16,3,FALSE)</f>
        <v>Z'Zor Guard</v>
      </c>
      <c r="BP3" s="10">
        <f t="shared" si="2"/>
        <v>0</v>
      </c>
      <c r="BQ3" s="10">
        <f aca="true" t="shared" si="22" ref="BQ3:BQ15">IF(BO3=0,"",VLOOKUP(BN3,$AX:$BH,10,FALSE))</f>
        <v>2</v>
      </c>
      <c r="BR3" s="10"/>
      <c r="BS3" s="11">
        <v>1</v>
      </c>
      <c r="BT3" s="19" t="s">
        <v>50</v>
      </c>
      <c r="BU3" s="19" t="s">
        <v>57</v>
      </c>
      <c r="BV3" s="19" t="s">
        <v>175</v>
      </c>
      <c r="BW3" s="19" t="s">
        <v>72</v>
      </c>
      <c r="BX3" s="8" t="s">
        <v>61</v>
      </c>
      <c r="BY3" s="19" t="s">
        <v>63</v>
      </c>
      <c r="BZ3" s="8" t="s">
        <v>67</v>
      </c>
      <c r="CA3" s="8" t="s">
        <v>69</v>
      </c>
      <c r="CB3" s="19" t="s">
        <v>188</v>
      </c>
      <c r="CC3" s="8" t="s">
        <v>184</v>
      </c>
      <c r="CD3" s="8" t="s">
        <v>185</v>
      </c>
      <c r="CE3" s="19" t="s">
        <v>191</v>
      </c>
      <c r="CF3" s="19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FO3" s="22"/>
    </row>
    <row r="4" spans="1:171" ht="18" customHeight="1" thickBot="1">
      <c r="A4" s="1"/>
      <c r="B4" s="151">
        <v>2</v>
      </c>
      <c r="C4" s="149"/>
      <c r="D4" s="73">
        <f t="shared" si="3"/>
      </c>
      <c r="E4" s="157" t="str">
        <f aca="true" t="shared" si="23" ref="E4:E16">IF(LEFT(D4,1)="*","Yes","No")</f>
        <v>No</v>
      </c>
      <c r="F4" s="74">
        <f t="shared" si="4"/>
      </c>
      <c r="G4" s="75">
        <f aca="true" t="shared" si="24" ref="G4:G16">IF(D4&lt;&gt;"",IF(X4="Star",VLOOKUP(D4,$AX:$BE,3,FALSE),VLOOKUP(D4,$AX:$BE,3,FALSE)+P4+IF(AJ4=2,-1)+IF(AK4=2,-1)+IF(AL4=2,-1)+IF(AM4=2,-1)+IF(AN4=2,-1)+IF(AO4=2,-1)),"")</f>
      </c>
      <c r="H4" s="76">
        <f t="shared" si="5"/>
      </c>
      <c r="I4" s="75">
        <f t="shared" si="6"/>
      </c>
      <c r="J4" s="77">
        <f t="shared" si="7"/>
      </c>
      <c r="K4" s="161">
        <f>IF(AB4="Keeper","3",IF(AC34="Keeper","3",IF(AD4="Keeper","3",IF(AE4="Keeper","3",IF(AF4="Keeper","3",IF(AG4="Keeper","3",J4))))))</f>
      </c>
      <c r="L4" s="78">
        <f aca="true" t="shared" si="25" ref="L4:L16">IF(D4="","",IF(VLOOKUP(D4,$BN$2:$BQ$15,3,FALSE)&gt;VLOOKUP(D4,$BN$2:$BQ$15,4,FALSE),"Player type quantity surpassed",VLOOKUP(D4,$AX:$BE,7,FALSE)))</f>
      </c>
      <c r="M4" s="79">
        <f aca="true" t="shared" si="26" ref="M4:M16">IF(D4="","",IF(Z28="ERROR","This player cannot be a keeper",AB4&amp;AC4&amp;AD4&amp;AE4&amp;AF4&amp;AG4&amp;IF(AH4&lt;&gt;"",", "&amp;AH4,"")))</f>
      </c>
      <c r="N4" s="189" t="str">
        <f aca="true" t="shared" si="27" ref="N4:N16">IF(X4="MVP","N/A",IF(X4&gt;=27,"7",IF(X4&gt;=20,"6",IF(X4&gt;=14,"5",IF(X4&gt;=9,"4",IF(X4&gt;=5,"3",IF(X4&gt;=2,"2","1")))))))</f>
        <v>1</v>
      </c>
      <c r="O4" s="190"/>
      <c r="P4" s="128"/>
      <c r="Q4" s="124"/>
      <c r="R4" s="129"/>
      <c r="S4" s="125"/>
      <c r="T4" s="126"/>
      <c r="U4" s="125"/>
      <c r="V4" s="126"/>
      <c r="W4" s="127"/>
      <c r="X4" s="80">
        <f t="shared" si="9"/>
        <v>0</v>
      </c>
      <c r="Y4" s="130">
        <f t="shared" si="10"/>
        <v>0</v>
      </c>
      <c r="Z4" s="169"/>
      <c r="AA4" s="170"/>
      <c r="AB4" s="81">
        <f t="shared" si="11"/>
      </c>
      <c r="AC4" s="81">
        <f t="shared" si="12"/>
      </c>
      <c r="AD4" s="81">
        <f t="shared" si="13"/>
      </c>
      <c r="AE4" s="81">
        <f t="shared" si="14"/>
      </c>
      <c r="AF4" s="81">
        <f t="shared" si="15"/>
      </c>
      <c r="AG4" s="81">
        <f t="shared" si="16"/>
      </c>
      <c r="AH4" s="82"/>
      <c r="AI4" s="55"/>
      <c r="AJ4" s="69">
        <v>1</v>
      </c>
      <c r="AK4" s="69">
        <v>1</v>
      </c>
      <c r="AL4" s="69">
        <v>1</v>
      </c>
      <c r="AM4" s="69">
        <v>1</v>
      </c>
      <c r="AN4" s="69">
        <v>1</v>
      </c>
      <c r="AO4" s="69">
        <v>1</v>
      </c>
      <c r="AP4" s="21">
        <v>1</v>
      </c>
      <c r="AQ4" s="17" t="e">
        <f t="shared" si="17"/>
        <v>#N/A</v>
      </c>
      <c r="AR4" s="17" t="e">
        <f t="shared" si="18"/>
        <v>#N/A</v>
      </c>
      <c r="AS4" s="17" t="e">
        <f t="shared" si="19"/>
        <v>#N/A</v>
      </c>
      <c r="AT4" s="17" t="e">
        <f t="shared" si="20"/>
        <v>#N/A</v>
      </c>
      <c r="AU4" s="17" t="e">
        <f t="shared" si="21"/>
        <v>#N/A</v>
      </c>
      <c r="AV4" s="45">
        <f aca="true" t="shared" si="28" ref="AV4:AV16">IF(O4&lt;&gt;"",0,(IF(D4&lt;&gt;"",VLOOKUP(D4,AX$1:BE$65536,8,FALSE)+Z4,0)))</f>
        <v>0</v>
      </c>
      <c r="AW4" s="7">
        <f aca="true" t="shared" si="29" ref="AW4:AW38">IF(AX4="","",AW3+1)</f>
        <v>2</v>
      </c>
      <c r="AX4" s="19" t="s">
        <v>51</v>
      </c>
      <c r="AY4" s="43">
        <v>5</v>
      </c>
      <c r="AZ4" s="23">
        <v>4</v>
      </c>
      <c r="BA4" s="23">
        <v>4</v>
      </c>
      <c r="BB4" s="23">
        <v>4</v>
      </c>
      <c r="BC4" s="23">
        <v>4</v>
      </c>
      <c r="BE4" s="22">
        <v>10</v>
      </c>
      <c r="BF4" s="22" t="s">
        <v>76</v>
      </c>
      <c r="BG4" s="22">
        <v>4</v>
      </c>
      <c r="BH4" s="22"/>
      <c r="BI4" s="11">
        <v>3</v>
      </c>
      <c r="BJ4" s="12" t="s">
        <v>174</v>
      </c>
      <c r="BK4" s="12">
        <v>0</v>
      </c>
      <c r="BL4" s="10">
        <v>1</v>
      </c>
      <c r="BM4" s="37">
        <f t="shared" si="0"/>
        <v>4</v>
      </c>
      <c r="BN4" s="7" t="str">
        <f t="shared" si="1"/>
        <v>Z'Zor Jack</v>
      </c>
      <c r="BO4" s="38" t="str">
        <f>HLOOKUP(L$19,BT$2:CF$16,4,FALSE)</f>
        <v>Z'Zor Jack</v>
      </c>
      <c r="BP4" s="10">
        <f t="shared" si="2"/>
        <v>0</v>
      </c>
      <c r="BQ4" s="10">
        <f t="shared" si="22"/>
        <v>10</v>
      </c>
      <c r="BR4" s="10"/>
      <c r="BS4" s="11">
        <v>2</v>
      </c>
      <c r="BT4" s="19" t="s">
        <v>52</v>
      </c>
      <c r="BU4" s="19" t="s">
        <v>58</v>
      </c>
      <c r="BV4" s="19" t="s">
        <v>176</v>
      </c>
      <c r="BW4" s="19" t="s">
        <v>73</v>
      </c>
      <c r="BX4" s="19" t="s">
        <v>106</v>
      </c>
      <c r="BY4" s="19" t="s">
        <v>64</v>
      </c>
      <c r="BZ4" s="19" t="s">
        <v>106</v>
      </c>
      <c r="CA4" s="19" t="s">
        <v>70</v>
      </c>
      <c r="CB4" s="19" t="s">
        <v>189</v>
      </c>
      <c r="CC4" s="8"/>
      <c r="CD4" s="8" t="s">
        <v>186</v>
      </c>
      <c r="CE4" s="19" t="s">
        <v>192</v>
      </c>
      <c r="CF4" s="19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FO4" s="22"/>
    </row>
    <row r="5" spans="1:171" ht="18" customHeight="1" thickBot="1">
      <c r="A5" s="1"/>
      <c r="B5" s="150">
        <v>3</v>
      </c>
      <c r="C5" s="149"/>
      <c r="D5" s="73">
        <f t="shared" si="3"/>
      </c>
      <c r="E5" s="157" t="str">
        <f t="shared" si="23"/>
        <v>No</v>
      </c>
      <c r="F5" s="74">
        <f t="shared" si="4"/>
      </c>
      <c r="G5" s="75">
        <f t="shared" si="24"/>
      </c>
      <c r="H5" s="76">
        <f t="shared" si="5"/>
      </c>
      <c r="I5" s="75">
        <f t="shared" si="6"/>
      </c>
      <c r="J5" s="77">
        <f t="shared" si="7"/>
      </c>
      <c r="K5" s="161">
        <f t="shared" si="8"/>
      </c>
      <c r="L5" s="78">
        <f t="shared" si="25"/>
      </c>
      <c r="M5" s="79">
        <f t="shared" si="26"/>
      </c>
      <c r="N5" s="189" t="str">
        <f t="shared" si="27"/>
        <v>1</v>
      </c>
      <c r="O5" s="190"/>
      <c r="P5" s="128"/>
      <c r="Q5" s="124"/>
      <c r="R5" s="129"/>
      <c r="S5" s="125"/>
      <c r="T5" s="126"/>
      <c r="U5" s="125"/>
      <c r="V5" s="126"/>
      <c r="W5" s="127"/>
      <c r="X5" s="80">
        <f t="shared" si="9"/>
        <v>0</v>
      </c>
      <c r="Y5" s="130">
        <f t="shared" si="10"/>
        <v>0</v>
      </c>
      <c r="Z5" s="169"/>
      <c r="AA5" s="170"/>
      <c r="AB5" s="81">
        <f t="shared" si="11"/>
      </c>
      <c r="AC5" s="81">
        <f t="shared" si="12"/>
      </c>
      <c r="AD5" s="81">
        <f t="shared" si="13"/>
      </c>
      <c r="AE5" s="81">
        <f t="shared" si="14"/>
      </c>
      <c r="AF5" s="81">
        <f t="shared" si="15"/>
      </c>
      <c r="AG5" s="81">
        <f t="shared" si="16"/>
      </c>
      <c r="AH5" s="82"/>
      <c r="AI5" s="55"/>
      <c r="AJ5" s="69">
        <v>1</v>
      </c>
      <c r="AK5" s="69">
        <v>1</v>
      </c>
      <c r="AL5" s="69">
        <v>1</v>
      </c>
      <c r="AM5" s="69">
        <v>1</v>
      </c>
      <c r="AN5" s="69">
        <v>1</v>
      </c>
      <c r="AO5" s="69">
        <v>1</v>
      </c>
      <c r="AP5" s="21">
        <v>1</v>
      </c>
      <c r="AQ5" s="17" t="e">
        <f t="shared" si="17"/>
        <v>#N/A</v>
      </c>
      <c r="AR5" s="17" t="e">
        <f t="shared" si="18"/>
        <v>#N/A</v>
      </c>
      <c r="AS5" s="17" t="e">
        <f t="shared" si="19"/>
        <v>#N/A</v>
      </c>
      <c r="AT5" s="17" t="e">
        <f t="shared" si="20"/>
        <v>#N/A</v>
      </c>
      <c r="AU5" s="17" t="e">
        <f t="shared" si="21"/>
        <v>#N/A</v>
      </c>
      <c r="AV5" s="45">
        <f t="shared" si="28"/>
        <v>0</v>
      </c>
      <c r="AW5" s="7">
        <f t="shared" si="29"/>
        <v>3</v>
      </c>
      <c r="AX5" s="19" t="s">
        <v>52</v>
      </c>
      <c r="AY5" s="43">
        <v>5</v>
      </c>
      <c r="AZ5" s="23">
        <v>4</v>
      </c>
      <c r="BA5" s="23">
        <v>4</v>
      </c>
      <c r="BB5" s="23">
        <v>4</v>
      </c>
      <c r="BC5" s="23">
        <v>4</v>
      </c>
      <c r="BE5" s="22">
        <v>8</v>
      </c>
      <c r="BF5" s="22" t="s">
        <v>76</v>
      </c>
      <c r="BG5" s="22">
        <v>6</v>
      </c>
      <c r="BH5" s="22"/>
      <c r="BI5" s="11">
        <v>4</v>
      </c>
      <c r="BJ5" s="27" t="s">
        <v>59</v>
      </c>
      <c r="BK5" s="27">
        <v>1</v>
      </c>
      <c r="BL5" s="10">
        <v>1</v>
      </c>
      <c r="BM5" s="37">
        <f t="shared" si="0"/>
        <v>5</v>
      </c>
      <c r="BN5" s="7" t="str">
        <f t="shared" si="1"/>
        <v>* Buzzcut</v>
      </c>
      <c r="BO5" s="38" t="str">
        <f>HLOOKUP(L$19,BT$2:CF$16,5,FALSE)</f>
        <v>* Buzzcut</v>
      </c>
      <c r="BP5" s="10">
        <f t="shared" si="2"/>
        <v>0</v>
      </c>
      <c r="BQ5" s="10">
        <f t="shared" si="22"/>
        <v>1</v>
      </c>
      <c r="BR5" s="10"/>
      <c r="BS5" s="11">
        <v>3</v>
      </c>
      <c r="BT5" s="19" t="s">
        <v>51</v>
      </c>
      <c r="BU5" s="19" t="s">
        <v>106</v>
      </c>
      <c r="BV5" s="19" t="s">
        <v>106</v>
      </c>
      <c r="BW5" s="19" t="s">
        <v>74</v>
      </c>
      <c r="BX5" s="8" t="s">
        <v>107</v>
      </c>
      <c r="BY5" s="19" t="s">
        <v>65</v>
      </c>
      <c r="BZ5" s="8" t="s">
        <v>107</v>
      </c>
      <c r="CA5" s="19" t="s">
        <v>71</v>
      </c>
      <c r="CB5" s="19" t="s">
        <v>190</v>
      </c>
      <c r="CC5" s="8"/>
      <c r="CD5" s="8" t="s">
        <v>187</v>
      </c>
      <c r="CE5" s="19"/>
      <c r="CF5" s="19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FO5" s="22"/>
    </row>
    <row r="6" spans="1:171" ht="18" customHeight="1" thickBot="1">
      <c r="A6" s="1"/>
      <c r="B6" s="151">
        <v>4</v>
      </c>
      <c r="C6" s="149"/>
      <c r="D6" s="73">
        <f t="shared" si="3"/>
      </c>
      <c r="E6" s="157" t="str">
        <f t="shared" si="23"/>
        <v>No</v>
      </c>
      <c r="F6" s="74">
        <f t="shared" si="4"/>
      </c>
      <c r="G6" s="75">
        <f t="shared" si="24"/>
      </c>
      <c r="H6" s="76">
        <f t="shared" si="5"/>
      </c>
      <c r="I6" s="75">
        <f t="shared" si="6"/>
      </c>
      <c r="J6" s="77">
        <f t="shared" si="7"/>
      </c>
      <c r="K6" s="161">
        <f t="shared" si="8"/>
      </c>
      <c r="L6" s="78">
        <f t="shared" si="25"/>
      </c>
      <c r="M6" s="79">
        <f t="shared" si="26"/>
      </c>
      <c r="N6" s="189" t="str">
        <f t="shared" si="27"/>
        <v>1</v>
      </c>
      <c r="O6" s="190"/>
      <c r="P6" s="128"/>
      <c r="Q6" s="124"/>
      <c r="R6" s="129"/>
      <c r="S6" s="125"/>
      <c r="T6" s="126"/>
      <c r="U6" s="125"/>
      <c r="V6" s="126"/>
      <c r="W6" s="127"/>
      <c r="X6" s="80">
        <f t="shared" si="9"/>
        <v>0</v>
      </c>
      <c r="Y6" s="130">
        <f t="shared" si="10"/>
        <v>0</v>
      </c>
      <c r="Z6" s="169"/>
      <c r="AA6" s="170"/>
      <c r="AB6" s="81">
        <f t="shared" si="11"/>
      </c>
      <c r="AC6" s="81">
        <f t="shared" si="12"/>
      </c>
      <c r="AD6" s="81">
        <f t="shared" si="13"/>
      </c>
      <c r="AE6" s="81">
        <f t="shared" si="14"/>
      </c>
      <c r="AF6" s="81">
        <f t="shared" si="15"/>
      </c>
      <c r="AG6" s="81">
        <f t="shared" si="16"/>
      </c>
      <c r="AH6" s="82"/>
      <c r="AI6" s="55"/>
      <c r="AJ6" s="69">
        <v>1</v>
      </c>
      <c r="AK6" s="69">
        <v>1</v>
      </c>
      <c r="AL6" s="69">
        <v>1</v>
      </c>
      <c r="AM6" s="69">
        <v>1</v>
      </c>
      <c r="AN6" s="69">
        <v>1</v>
      </c>
      <c r="AO6" s="69">
        <v>1</v>
      </c>
      <c r="AP6" s="21">
        <v>1</v>
      </c>
      <c r="AQ6" s="17" t="e">
        <f t="shared" si="17"/>
        <v>#N/A</v>
      </c>
      <c r="AR6" s="17" t="e">
        <f t="shared" si="18"/>
        <v>#N/A</v>
      </c>
      <c r="AS6" s="17" t="e">
        <f t="shared" si="19"/>
        <v>#N/A</v>
      </c>
      <c r="AT6" s="17" t="e">
        <f t="shared" si="20"/>
        <v>#N/A</v>
      </c>
      <c r="AU6" s="17" t="e">
        <f t="shared" si="21"/>
        <v>#N/A</v>
      </c>
      <c r="AV6" s="45">
        <f t="shared" si="28"/>
        <v>0</v>
      </c>
      <c r="AW6" s="7">
        <f t="shared" si="29"/>
        <v>4</v>
      </c>
      <c r="AX6" s="19" t="s">
        <v>57</v>
      </c>
      <c r="AY6" s="43">
        <v>5</v>
      </c>
      <c r="AZ6" s="23">
        <v>3</v>
      </c>
      <c r="BA6" s="23">
        <v>4</v>
      </c>
      <c r="BB6" s="23">
        <v>5</v>
      </c>
      <c r="BC6" s="23">
        <v>4</v>
      </c>
      <c r="BE6" s="22">
        <v>13</v>
      </c>
      <c r="BF6" s="22" t="s">
        <v>77</v>
      </c>
      <c r="BG6" s="22">
        <v>6</v>
      </c>
      <c r="BH6" s="43"/>
      <c r="BI6" s="11">
        <v>5</v>
      </c>
      <c r="BJ6" s="12" t="s">
        <v>60</v>
      </c>
      <c r="BK6" s="12">
        <v>1</v>
      </c>
      <c r="BL6" s="10">
        <v>1</v>
      </c>
      <c r="BM6" s="37">
        <f t="shared" si="0"/>
        <v>6</v>
      </c>
      <c r="BN6" s="7" t="str">
        <f t="shared" si="1"/>
        <v>* Number 88</v>
      </c>
      <c r="BO6" s="38" t="str">
        <f>HLOOKUP(L$19,BT$2:CF$16,6,FALSE)</f>
        <v>* Number 88</v>
      </c>
      <c r="BP6" s="10">
        <f t="shared" si="2"/>
        <v>0</v>
      </c>
      <c r="BQ6" s="10">
        <f t="shared" si="22"/>
        <v>1</v>
      </c>
      <c r="BR6" s="10"/>
      <c r="BS6" s="11">
        <v>4</v>
      </c>
      <c r="BT6" s="19" t="s">
        <v>106</v>
      </c>
      <c r="BU6" s="8" t="s">
        <v>107</v>
      </c>
      <c r="BV6" s="8" t="s">
        <v>107</v>
      </c>
      <c r="BW6" s="19" t="s">
        <v>106</v>
      </c>
      <c r="BX6" s="19" t="s">
        <v>154</v>
      </c>
      <c r="BY6" s="19" t="s">
        <v>106</v>
      </c>
      <c r="BZ6" s="19" t="s">
        <v>154</v>
      </c>
      <c r="CA6" s="19" t="s">
        <v>106</v>
      </c>
      <c r="CB6" s="19"/>
      <c r="CC6" s="8"/>
      <c r="CD6" s="8"/>
      <c r="CE6" s="19"/>
      <c r="CF6" s="8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FO6" s="43"/>
    </row>
    <row r="7" spans="1:171" ht="18" customHeight="1" thickBot="1">
      <c r="A7" s="1"/>
      <c r="B7" s="150">
        <v>5</v>
      </c>
      <c r="C7" s="149"/>
      <c r="D7" s="73">
        <f t="shared" si="3"/>
      </c>
      <c r="E7" s="157" t="str">
        <f t="shared" si="23"/>
        <v>No</v>
      </c>
      <c r="F7" s="74">
        <f t="shared" si="4"/>
      </c>
      <c r="G7" s="75">
        <f t="shared" si="24"/>
      </c>
      <c r="H7" s="76">
        <f t="shared" si="5"/>
      </c>
      <c r="I7" s="75">
        <f t="shared" si="6"/>
      </c>
      <c r="J7" s="77">
        <f t="shared" si="7"/>
      </c>
      <c r="K7" s="161">
        <f t="shared" si="8"/>
      </c>
      <c r="L7" s="78">
        <f t="shared" si="25"/>
      </c>
      <c r="M7" s="79">
        <f t="shared" si="26"/>
      </c>
      <c r="N7" s="189" t="str">
        <f t="shared" si="27"/>
        <v>1</v>
      </c>
      <c r="O7" s="190"/>
      <c r="P7" s="128"/>
      <c r="Q7" s="124"/>
      <c r="R7" s="129"/>
      <c r="S7" s="125"/>
      <c r="T7" s="126"/>
      <c r="U7" s="125"/>
      <c r="V7" s="126"/>
      <c r="W7" s="127"/>
      <c r="X7" s="80">
        <f t="shared" si="9"/>
        <v>0</v>
      </c>
      <c r="Y7" s="130">
        <f t="shared" si="10"/>
        <v>0</v>
      </c>
      <c r="Z7" s="169"/>
      <c r="AA7" s="170"/>
      <c r="AB7" s="81">
        <f t="shared" si="11"/>
      </c>
      <c r="AC7" s="81">
        <f t="shared" si="12"/>
      </c>
      <c r="AD7" s="81">
        <f t="shared" si="13"/>
      </c>
      <c r="AE7" s="81">
        <f t="shared" si="14"/>
      </c>
      <c r="AF7" s="81">
        <f t="shared" si="15"/>
      </c>
      <c r="AG7" s="81">
        <f t="shared" si="16"/>
      </c>
      <c r="AH7" s="82"/>
      <c r="AI7" s="55"/>
      <c r="AJ7" s="69">
        <v>1</v>
      </c>
      <c r="AK7" s="69">
        <v>1</v>
      </c>
      <c r="AL7" s="69">
        <v>1</v>
      </c>
      <c r="AM7" s="69">
        <v>1</v>
      </c>
      <c r="AN7" s="69">
        <v>1</v>
      </c>
      <c r="AO7" s="69">
        <v>1</v>
      </c>
      <c r="AP7" s="21">
        <v>1</v>
      </c>
      <c r="AQ7" s="17" t="e">
        <f t="shared" si="17"/>
        <v>#N/A</v>
      </c>
      <c r="AR7" s="17" t="e">
        <f t="shared" si="18"/>
        <v>#N/A</v>
      </c>
      <c r="AS7" s="17" t="e">
        <f t="shared" si="19"/>
        <v>#N/A</v>
      </c>
      <c r="AT7" s="17" t="e">
        <f t="shared" si="20"/>
        <v>#N/A</v>
      </c>
      <c r="AU7" s="17" t="e">
        <f t="shared" si="21"/>
        <v>#N/A</v>
      </c>
      <c r="AV7" s="45">
        <f t="shared" si="28"/>
        <v>0</v>
      </c>
      <c r="AW7" s="7">
        <f t="shared" si="29"/>
        <v>5</v>
      </c>
      <c r="AX7" s="19" t="s">
        <v>58</v>
      </c>
      <c r="AY7" s="43">
        <v>5</v>
      </c>
      <c r="AZ7" s="23">
        <v>5</v>
      </c>
      <c r="BA7" s="23">
        <v>3</v>
      </c>
      <c r="BB7" s="23">
        <v>4</v>
      </c>
      <c r="BC7" s="23">
        <v>4</v>
      </c>
      <c r="BE7" s="22">
        <v>9</v>
      </c>
      <c r="BF7" s="22" t="s">
        <v>78</v>
      </c>
      <c r="BG7" s="43">
        <v>10</v>
      </c>
      <c r="BH7" s="22"/>
      <c r="BI7" s="11">
        <v>6</v>
      </c>
      <c r="BJ7" s="12" t="s">
        <v>62</v>
      </c>
      <c r="BK7" s="12">
        <v>1</v>
      </c>
      <c r="BL7" s="10">
        <v>1</v>
      </c>
      <c r="BM7" s="37">
        <f t="shared" si="0"/>
        <v>7</v>
      </c>
      <c r="BN7" s="7" t="str">
        <f t="shared" si="1"/>
        <v>* John Doe</v>
      </c>
      <c r="BO7" s="38" t="str">
        <f>HLOOKUP(L$19,BT$2:CF$16,7,FALSE)</f>
        <v>* John Doe</v>
      </c>
      <c r="BP7" s="10">
        <f t="shared" si="2"/>
        <v>0</v>
      </c>
      <c r="BQ7" s="10">
        <f t="shared" si="22"/>
        <v>1</v>
      </c>
      <c r="BR7" s="10"/>
      <c r="BS7" s="11">
        <v>5</v>
      </c>
      <c r="BT7" s="8" t="s">
        <v>107</v>
      </c>
      <c r="BU7" s="19" t="s">
        <v>119</v>
      </c>
      <c r="BV7" s="19" t="s">
        <v>154</v>
      </c>
      <c r="BW7" s="8" t="s">
        <v>107</v>
      </c>
      <c r="BX7" s="8" t="s">
        <v>117</v>
      </c>
      <c r="BY7" s="8" t="s">
        <v>107</v>
      </c>
      <c r="BZ7" s="8" t="s">
        <v>117</v>
      </c>
      <c r="CA7" s="8" t="s">
        <v>107</v>
      </c>
      <c r="CB7" s="8"/>
      <c r="CC7" s="8"/>
      <c r="CD7" s="19"/>
      <c r="CE7" s="8"/>
      <c r="CF7" s="19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FO7" s="22"/>
    </row>
    <row r="8" spans="1:171" ht="18" customHeight="1" thickBot="1">
      <c r="A8" s="1"/>
      <c r="B8" s="151">
        <v>6</v>
      </c>
      <c r="C8" s="149"/>
      <c r="D8" s="73">
        <f t="shared" si="3"/>
      </c>
      <c r="E8" s="157" t="str">
        <f t="shared" si="23"/>
        <v>No</v>
      </c>
      <c r="F8" s="74">
        <f t="shared" si="4"/>
      </c>
      <c r="G8" s="75">
        <f t="shared" si="24"/>
      </c>
      <c r="H8" s="76">
        <f t="shared" si="5"/>
      </c>
      <c r="I8" s="75">
        <f t="shared" si="6"/>
      </c>
      <c r="J8" s="77">
        <f t="shared" si="7"/>
      </c>
      <c r="K8" s="161">
        <f t="shared" si="8"/>
      </c>
      <c r="L8" s="78">
        <f t="shared" si="25"/>
      </c>
      <c r="M8" s="79">
        <f t="shared" si="26"/>
      </c>
      <c r="N8" s="189" t="str">
        <f t="shared" si="27"/>
        <v>1</v>
      </c>
      <c r="O8" s="190"/>
      <c r="P8" s="128"/>
      <c r="Q8" s="124"/>
      <c r="R8" s="129"/>
      <c r="S8" s="125"/>
      <c r="T8" s="126"/>
      <c r="U8" s="125"/>
      <c r="V8" s="126"/>
      <c r="W8" s="127"/>
      <c r="X8" s="80">
        <f t="shared" si="9"/>
        <v>0</v>
      </c>
      <c r="Y8" s="130">
        <f t="shared" si="10"/>
        <v>0</v>
      </c>
      <c r="Z8" s="169"/>
      <c r="AA8" s="170"/>
      <c r="AB8" s="81">
        <f t="shared" si="11"/>
      </c>
      <c r="AC8" s="81">
        <f t="shared" si="12"/>
      </c>
      <c r="AD8" s="81">
        <f t="shared" si="13"/>
      </c>
      <c r="AE8" s="81">
        <f t="shared" si="14"/>
      </c>
      <c r="AF8" s="81">
        <f t="shared" si="15"/>
      </c>
      <c r="AG8" s="81">
        <f t="shared" si="16"/>
      </c>
      <c r="AH8" s="82"/>
      <c r="AI8" s="55"/>
      <c r="AJ8" s="69">
        <v>1</v>
      </c>
      <c r="AK8" s="69">
        <v>1</v>
      </c>
      <c r="AL8" s="69">
        <v>1</v>
      </c>
      <c r="AM8" s="69">
        <v>1</v>
      </c>
      <c r="AN8" s="69">
        <v>1</v>
      </c>
      <c r="AO8" s="69">
        <v>1</v>
      </c>
      <c r="AP8" s="21">
        <v>1</v>
      </c>
      <c r="AQ8" s="17" t="e">
        <f t="shared" si="17"/>
        <v>#N/A</v>
      </c>
      <c r="AR8" s="17" t="e">
        <f t="shared" si="18"/>
        <v>#N/A</v>
      </c>
      <c r="AS8" s="17" t="e">
        <f t="shared" si="19"/>
        <v>#N/A</v>
      </c>
      <c r="AT8" s="17" t="e">
        <f t="shared" si="20"/>
        <v>#N/A</v>
      </c>
      <c r="AU8" s="17" t="e">
        <f t="shared" si="21"/>
        <v>#N/A</v>
      </c>
      <c r="AV8" s="45">
        <f t="shared" si="28"/>
        <v>0</v>
      </c>
      <c r="AW8" s="7">
        <f t="shared" si="29"/>
        <v>6</v>
      </c>
      <c r="AX8" s="19" t="s">
        <v>175</v>
      </c>
      <c r="AY8" s="43">
        <v>6</v>
      </c>
      <c r="AZ8" s="23">
        <v>4</v>
      </c>
      <c r="BA8" s="23">
        <v>3</v>
      </c>
      <c r="BB8" s="23">
        <v>5</v>
      </c>
      <c r="BC8" s="23">
        <v>5</v>
      </c>
      <c r="BE8" s="22">
        <v>11</v>
      </c>
      <c r="BF8" s="22" t="s">
        <v>177</v>
      </c>
      <c r="BG8" s="22">
        <v>12</v>
      </c>
      <c r="BH8" s="22"/>
      <c r="BI8" s="11">
        <v>7</v>
      </c>
      <c r="BJ8" s="12" t="s">
        <v>66</v>
      </c>
      <c r="BK8" s="12">
        <v>0</v>
      </c>
      <c r="BL8" s="10">
        <v>1</v>
      </c>
      <c r="BM8" s="37">
        <f t="shared" si="0"/>
        <v>8</v>
      </c>
      <c r="BN8" s="7" t="str">
        <f t="shared" si="1"/>
        <v>* The Enforcer</v>
      </c>
      <c r="BO8" s="38" t="str">
        <f>HLOOKUP(L$19,BT$2:CF$16,8,FALSE)</f>
        <v>* The Enforcer</v>
      </c>
      <c r="BP8" s="10">
        <f t="shared" si="2"/>
        <v>0</v>
      </c>
      <c r="BQ8" s="10">
        <f t="shared" si="22"/>
        <v>1</v>
      </c>
      <c r="BR8" s="10"/>
      <c r="BS8" s="11">
        <v>6</v>
      </c>
      <c r="BT8" s="19" t="s">
        <v>154</v>
      </c>
      <c r="BU8" s="8" t="s">
        <v>117</v>
      </c>
      <c r="BV8" s="19" t="s">
        <v>111</v>
      </c>
      <c r="BW8" s="19" t="s">
        <v>154</v>
      </c>
      <c r="BX8" s="8" t="s">
        <v>121</v>
      </c>
      <c r="BY8" s="19" t="s">
        <v>109</v>
      </c>
      <c r="BZ8" s="8" t="s">
        <v>121</v>
      </c>
      <c r="CA8" s="19" t="s">
        <v>154</v>
      </c>
      <c r="CB8" s="8"/>
      <c r="CC8" s="19"/>
      <c r="CD8" s="19"/>
      <c r="CE8" s="8"/>
      <c r="CF8" s="19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FO8" s="22"/>
    </row>
    <row r="9" spans="1:171" ht="18" customHeight="1" thickBot="1">
      <c r="A9" s="1"/>
      <c r="B9" s="150">
        <v>7</v>
      </c>
      <c r="C9" s="149"/>
      <c r="D9" s="73">
        <f t="shared" si="3"/>
      </c>
      <c r="E9" s="157" t="str">
        <f t="shared" si="23"/>
        <v>No</v>
      </c>
      <c r="F9" s="74">
        <f t="shared" si="4"/>
      </c>
      <c r="G9" s="75">
        <f t="shared" si="24"/>
      </c>
      <c r="H9" s="76">
        <f t="shared" si="5"/>
      </c>
      <c r="I9" s="75">
        <f t="shared" si="6"/>
      </c>
      <c r="J9" s="77">
        <f t="shared" si="7"/>
      </c>
      <c r="K9" s="161">
        <f t="shared" si="8"/>
      </c>
      <c r="L9" s="78">
        <f t="shared" si="25"/>
      </c>
      <c r="M9" s="79">
        <f t="shared" si="26"/>
      </c>
      <c r="N9" s="189" t="str">
        <f t="shared" si="27"/>
        <v>1</v>
      </c>
      <c r="O9" s="190"/>
      <c r="P9" s="128"/>
      <c r="Q9" s="124"/>
      <c r="R9" s="129"/>
      <c r="S9" s="125"/>
      <c r="T9" s="126"/>
      <c r="U9" s="125"/>
      <c r="V9" s="126"/>
      <c r="W9" s="127"/>
      <c r="X9" s="80">
        <f t="shared" si="9"/>
        <v>0</v>
      </c>
      <c r="Y9" s="130">
        <f t="shared" si="10"/>
        <v>0</v>
      </c>
      <c r="Z9" s="169"/>
      <c r="AA9" s="170"/>
      <c r="AB9" s="81">
        <f t="shared" si="11"/>
      </c>
      <c r="AC9" s="81">
        <f t="shared" si="12"/>
      </c>
      <c r="AD9" s="81">
        <f t="shared" si="13"/>
      </c>
      <c r="AE9" s="81">
        <f t="shared" si="14"/>
      </c>
      <c r="AF9" s="81">
        <f t="shared" si="15"/>
      </c>
      <c r="AG9" s="81">
        <f t="shared" si="16"/>
      </c>
      <c r="AH9" s="82"/>
      <c r="AI9" s="55"/>
      <c r="AJ9" s="69">
        <v>1</v>
      </c>
      <c r="AK9" s="69">
        <v>1</v>
      </c>
      <c r="AL9" s="69">
        <v>1</v>
      </c>
      <c r="AM9" s="69">
        <v>1</v>
      </c>
      <c r="AN9" s="69">
        <v>1</v>
      </c>
      <c r="AO9" s="69">
        <v>1</v>
      </c>
      <c r="AP9" s="21">
        <v>1</v>
      </c>
      <c r="AQ9" s="17" t="e">
        <f t="shared" si="17"/>
        <v>#N/A</v>
      </c>
      <c r="AR9" s="17" t="e">
        <f t="shared" si="18"/>
        <v>#N/A</v>
      </c>
      <c r="AS9" s="17" t="e">
        <f t="shared" si="19"/>
        <v>#N/A</v>
      </c>
      <c r="AT9" s="17" t="e">
        <f t="shared" si="20"/>
        <v>#N/A</v>
      </c>
      <c r="AU9" s="17" t="e">
        <f t="shared" si="21"/>
        <v>#N/A</v>
      </c>
      <c r="AV9" s="45">
        <f t="shared" si="28"/>
        <v>0</v>
      </c>
      <c r="AW9" s="7">
        <f t="shared" si="29"/>
        <v>7</v>
      </c>
      <c r="AX9" s="19" t="s">
        <v>176</v>
      </c>
      <c r="AY9" s="43">
        <v>6</v>
      </c>
      <c r="AZ9" s="23">
        <v>4</v>
      </c>
      <c r="BA9" s="23">
        <v>3</v>
      </c>
      <c r="BB9" s="23">
        <v>5</v>
      </c>
      <c r="BC9" s="23">
        <v>4</v>
      </c>
      <c r="BE9" s="22">
        <v>12</v>
      </c>
      <c r="BF9" s="22" t="s">
        <v>178</v>
      </c>
      <c r="BG9" s="22">
        <v>4</v>
      </c>
      <c r="BH9" s="22"/>
      <c r="BI9" s="11">
        <v>8</v>
      </c>
      <c r="BJ9" s="12" t="s">
        <v>68</v>
      </c>
      <c r="BK9" s="12">
        <v>4</v>
      </c>
      <c r="BL9" s="10">
        <v>0</v>
      </c>
      <c r="BM9" s="37">
        <f t="shared" si="0"/>
        <v>9</v>
      </c>
      <c r="BN9" s="7" t="str">
        <f t="shared" si="1"/>
        <v>* Anne-Marie Helder</v>
      </c>
      <c r="BO9" s="38" t="str">
        <f>HLOOKUP(L$19,BT$2:CF$16,9,FALSE)</f>
        <v>* Anne-Marie Helder</v>
      </c>
      <c r="BP9" s="10">
        <f t="shared" si="2"/>
        <v>0</v>
      </c>
      <c r="BQ9" s="10">
        <f t="shared" si="22"/>
        <v>1</v>
      </c>
      <c r="BR9" s="10"/>
      <c r="BS9" s="11">
        <v>7</v>
      </c>
      <c r="BT9" s="8" t="s">
        <v>112</v>
      </c>
      <c r="BU9" s="8" t="s">
        <v>121</v>
      </c>
      <c r="BV9" s="8" t="s">
        <v>117</v>
      </c>
      <c r="BW9" s="8" t="s">
        <v>118</v>
      </c>
      <c r="BX9" s="8" t="s">
        <v>122</v>
      </c>
      <c r="BY9" s="8" t="s">
        <v>117</v>
      </c>
      <c r="BZ9" s="8" t="s">
        <v>122</v>
      </c>
      <c r="CA9" s="8" t="s">
        <v>112</v>
      </c>
      <c r="CB9" s="8"/>
      <c r="CC9" s="19"/>
      <c r="CD9" s="8"/>
      <c r="CE9" s="8"/>
      <c r="CF9" s="8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FO9" s="22"/>
    </row>
    <row r="10" spans="1:171" ht="18" customHeight="1" thickBot="1">
      <c r="A10" s="1"/>
      <c r="B10" s="151">
        <v>8</v>
      </c>
      <c r="C10" s="149"/>
      <c r="D10" s="73">
        <f t="shared" si="3"/>
      </c>
      <c r="E10" s="157" t="str">
        <f t="shared" si="23"/>
        <v>No</v>
      </c>
      <c r="F10" s="74">
        <f t="shared" si="4"/>
      </c>
      <c r="G10" s="75">
        <f t="shared" si="24"/>
      </c>
      <c r="H10" s="76">
        <f t="shared" si="5"/>
      </c>
      <c r="I10" s="75">
        <f t="shared" si="6"/>
      </c>
      <c r="J10" s="77">
        <f t="shared" si="7"/>
      </c>
      <c r="K10" s="161">
        <f t="shared" si="8"/>
      </c>
      <c r="L10" s="78">
        <f t="shared" si="25"/>
      </c>
      <c r="M10" s="79">
        <f t="shared" si="26"/>
      </c>
      <c r="N10" s="189" t="str">
        <f t="shared" si="27"/>
        <v>1</v>
      </c>
      <c r="O10" s="190"/>
      <c r="P10" s="128"/>
      <c r="Q10" s="124"/>
      <c r="R10" s="129"/>
      <c r="S10" s="125"/>
      <c r="T10" s="126"/>
      <c r="U10" s="125"/>
      <c r="V10" s="126"/>
      <c r="W10" s="127"/>
      <c r="X10" s="80">
        <f t="shared" si="9"/>
        <v>0</v>
      </c>
      <c r="Y10" s="130">
        <f t="shared" si="10"/>
        <v>0</v>
      </c>
      <c r="Z10" s="169"/>
      <c r="AA10" s="170"/>
      <c r="AB10" s="81">
        <f t="shared" si="11"/>
      </c>
      <c r="AC10" s="81">
        <f t="shared" si="12"/>
      </c>
      <c r="AD10" s="81">
        <f t="shared" si="13"/>
      </c>
      <c r="AE10" s="81">
        <f t="shared" si="14"/>
      </c>
      <c r="AF10" s="81">
        <f t="shared" si="15"/>
      </c>
      <c r="AG10" s="81">
        <f t="shared" si="16"/>
      </c>
      <c r="AH10" s="82"/>
      <c r="AI10" s="55"/>
      <c r="AJ10" s="69">
        <v>1</v>
      </c>
      <c r="AK10" s="69">
        <v>1</v>
      </c>
      <c r="AL10" s="69">
        <v>1</v>
      </c>
      <c r="AM10" s="69">
        <v>1</v>
      </c>
      <c r="AN10" s="69">
        <v>1</v>
      </c>
      <c r="AO10" s="69">
        <v>1</v>
      </c>
      <c r="AP10" s="21">
        <v>1</v>
      </c>
      <c r="AQ10" s="17" t="e">
        <f t="shared" si="17"/>
        <v>#N/A</v>
      </c>
      <c r="AR10" s="17" t="e">
        <f t="shared" si="18"/>
        <v>#N/A</v>
      </c>
      <c r="AS10" s="17" t="e">
        <f t="shared" si="19"/>
        <v>#N/A</v>
      </c>
      <c r="AT10" s="17" t="e">
        <f t="shared" si="20"/>
        <v>#N/A</v>
      </c>
      <c r="AU10" s="17" t="e">
        <f t="shared" si="21"/>
        <v>#N/A</v>
      </c>
      <c r="AV10" s="45">
        <f t="shared" si="28"/>
        <v>0</v>
      </c>
      <c r="AW10" s="7">
        <f t="shared" si="29"/>
        <v>8</v>
      </c>
      <c r="AX10" s="19" t="s">
        <v>72</v>
      </c>
      <c r="AY10" s="43">
        <v>4</v>
      </c>
      <c r="AZ10" s="23">
        <v>3</v>
      </c>
      <c r="BA10" s="23">
        <v>5</v>
      </c>
      <c r="BB10" s="23">
        <v>4</v>
      </c>
      <c r="BC10" s="23">
        <v>5</v>
      </c>
      <c r="BE10" s="22">
        <v>9</v>
      </c>
      <c r="BF10" s="22" t="s">
        <v>85</v>
      </c>
      <c r="BG10" s="22">
        <v>4</v>
      </c>
      <c r="BH10" s="43"/>
      <c r="BI10" s="11">
        <v>9</v>
      </c>
      <c r="BJ10" s="12" t="s">
        <v>179</v>
      </c>
      <c r="BK10" s="12">
        <v>0</v>
      </c>
      <c r="BL10" s="10">
        <v>0</v>
      </c>
      <c r="BM10" s="37">
        <f t="shared" si="0"/>
        <v>10</v>
      </c>
      <c r="BN10" s="7" t="str">
        <f t="shared" si="1"/>
        <v>* DBR7 - "Firewall"</v>
      </c>
      <c r="BO10" s="38" t="str">
        <f>HLOOKUP(L$19,BT$2:CF$16,10,FALSE)</f>
        <v>* DBR7 - "Firewall"</v>
      </c>
      <c r="BP10" s="10">
        <f t="shared" si="2"/>
        <v>0</v>
      </c>
      <c r="BQ10" s="10">
        <f t="shared" si="22"/>
        <v>1</v>
      </c>
      <c r="BR10" s="10"/>
      <c r="BS10" s="11">
        <v>8</v>
      </c>
      <c r="BT10" s="8" t="s">
        <v>117</v>
      </c>
      <c r="BU10" s="8" t="s">
        <v>122</v>
      </c>
      <c r="BV10" s="8" t="s">
        <v>121</v>
      </c>
      <c r="BW10" s="8" t="s">
        <v>117</v>
      </c>
      <c r="BX10" s="19" t="s">
        <v>129</v>
      </c>
      <c r="BY10" s="8" t="s">
        <v>121</v>
      </c>
      <c r="BZ10" s="19" t="s">
        <v>127</v>
      </c>
      <c r="CA10" s="8" t="s">
        <v>117</v>
      </c>
      <c r="CB10" s="19"/>
      <c r="CC10" s="8"/>
      <c r="CD10" s="19"/>
      <c r="CE10" s="8"/>
      <c r="CF10" s="8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FO10" s="43"/>
    </row>
    <row r="11" spans="1:171" ht="18" customHeight="1" thickBot="1">
      <c r="A11" s="1"/>
      <c r="B11" s="150">
        <v>9</v>
      </c>
      <c r="C11" s="149"/>
      <c r="D11" s="73">
        <f t="shared" si="3"/>
      </c>
      <c r="E11" s="157" t="str">
        <f t="shared" si="23"/>
        <v>No</v>
      </c>
      <c r="F11" s="74">
        <f t="shared" si="4"/>
      </c>
      <c r="G11" s="75">
        <f t="shared" si="24"/>
      </c>
      <c r="H11" s="76">
        <f t="shared" si="5"/>
      </c>
      <c r="I11" s="75">
        <f t="shared" si="6"/>
      </c>
      <c r="J11" s="77">
        <f t="shared" si="7"/>
      </c>
      <c r="K11" s="161">
        <f t="shared" si="8"/>
      </c>
      <c r="L11" s="78">
        <f t="shared" si="25"/>
      </c>
      <c r="M11" s="79">
        <f t="shared" si="26"/>
      </c>
      <c r="N11" s="189" t="str">
        <f t="shared" si="27"/>
        <v>1</v>
      </c>
      <c r="O11" s="190"/>
      <c r="P11" s="128"/>
      <c r="Q11" s="124"/>
      <c r="R11" s="129"/>
      <c r="S11" s="125"/>
      <c r="T11" s="126"/>
      <c r="U11" s="125"/>
      <c r="V11" s="126"/>
      <c r="W11" s="127"/>
      <c r="X11" s="80">
        <f t="shared" si="9"/>
        <v>0</v>
      </c>
      <c r="Y11" s="130">
        <f t="shared" si="10"/>
        <v>0</v>
      </c>
      <c r="Z11" s="169"/>
      <c r="AA11" s="170"/>
      <c r="AB11" s="81">
        <f t="shared" si="11"/>
      </c>
      <c r="AC11" s="81">
        <f t="shared" si="12"/>
      </c>
      <c r="AD11" s="81">
        <f t="shared" si="13"/>
      </c>
      <c r="AE11" s="81">
        <f t="shared" si="14"/>
      </c>
      <c r="AF11" s="81">
        <f t="shared" si="15"/>
      </c>
      <c r="AG11" s="81">
        <f t="shared" si="16"/>
      </c>
      <c r="AH11" s="82"/>
      <c r="AI11" s="55"/>
      <c r="AJ11" s="69">
        <v>1</v>
      </c>
      <c r="AK11" s="69">
        <v>1</v>
      </c>
      <c r="AL11" s="69">
        <v>1</v>
      </c>
      <c r="AM11" s="69">
        <v>1</v>
      </c>
      <c r="AN11" s="69">
        <v>1</v>
      </c>
      <c r="AO11" s="69">
        <v>1</v>
      </c>
      <c r="AP11" s="21">
        <v>1</v>
      </c>
      <c r="AQ11" s="17" t="e">
        <f t="shared" si="17"/>
        <v>#N/A</v>
      </c>
      <c r="AR11" s="17" t="e">
        <f t="shared" si="18"/>
        <v>#N/A</v>
      </c>
      <c r="AS11" s="17" t="e">
        <f t="shared" si="19"/>
        <v>#N/A</v>
      </c>
      <c r="AT11" s="17" t="e">
        <f t="shared" si="20"/>
        <v>#N/A</v>
      </c>
      <c r="AU11" s="17" t="e">
        <f t="shared" si="21"/>
        <v>#N/A</v>
      </c>
      <c r="AV11" s="45">
        <f t="shared" si="28"/>
        <v>0</v>
      </c>
      <c r="AW11" s="7">
        <f t="shared" si="29"/>
        <v>9</v>
      </c>
      <c r="AX11" s="19" t="s">
        <v>73</v>
      </c>
      <c r="AY11" s="43">
        <v>4</v>
      </c>
      <c r="AZ11" s="23">
        <v>3</v>
      </c>
      <c r="BA11" s="23">
        <v>5</v>
      </c>
      <c r="BB11" s="23">
        <v>4</v>
      </c>
      <c r="BC11" s="23">
        <v>4</v>
      </c>
      <c r="BD11" s="25" t="s">
        <v>96</v>
      </c>
      <c r="BE11" s="22">
        <v>13</v>
      </c>
      <c r="BF11" s="43" t="s">
        <v>86</v>
      </c>
      <c r="BG11" s="43">
        <v>6</v>
      </c>
      <c r="BH11" s="22"/>
      <c r="BI11" s="11">
        <v>10</v>
      </c>
      <c r="BJ11" s="12" t="s">
        <v>180</v>
      </c>
      <c r="BK11" s="12">
        <v>0</v>
      </c>
      <c r="BL11" s="10">
        <v>1</v>
      </c>
      <c r="BM11" s="37">
        <f t="shared" si="0"/>
        <v>11</v>
      </c>
      <c r="BN11" s="7" t="str">
        <f t="shared" si="1"/>
        <v>* Ludwig</v>
      </c>
      <c r="BO11" s="38" t="str">
        <f>HLOOKUP(L$19,BT$2:CF$16,11,FALSE)</f>
        <v>* Ludwig</v>
      </c>
      <c r="BP11" s="10">
        <f t="shared" si="2"/>
        <v>0</v>
      </c>
      <c r="BQ11" s="10">
        <f t="shared" si="22"/>
        <v>1</v>
      </c>
      <c r="BR11" s="10"/>
      <c r="BS11" s="11">
        <v>9</v>
      </c>
      <c r="BT11" s="8" t="s">
        <v>121</v>
      </c>
      <c r="BU11" s="19" t="s">
        <v>129</v>
      </c>
      <c r="BV11" s="8" t="s">
        <v>122</v>
      </c>
      <c r="BW11" s="8" t="s">
        <v>121</v>
      </c>
      <c r="BX11" s="8" t="s">
        <v>131</v>
      </c>
      <c r="BY11" s="8" t="s">
        <v>122</v>
      </c>
      <c r="BZ11" s="19" t="s">
        <v>129</v>
      </c>
      <c r="CA11" s="8" t="s">
        <v>121</v>
      </c>
      <c r="CB11" s="19"/>
      <c r="CC11" s="19"/>
      <c r="CD11" s="8"/>
      <c r="CE11" s="8"/>
      <c r="CF11" s="8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FO11" s="22"/>
    </row>
    <row r="12" spans="1:171" ht="18" customHeight="1" thickBot="1">
      <c r="A12" s="1"/>
      <c r="B12" s="151">
        <v>10</v>
      </c>
      <c r="C12" s="149"/>
      <c r="D12" s="73">
        <f t="shared" si="3"/>
      </c>
      <c r="E12" s="157" t="str">
        <f t="shared" si="23"/>
        <v>No</v>
      </c>
      <c r="F12" s="74">
        <f t="shared" si="4"/>
      </c>
      <c r="G12" s="75">
        <f t="shared" si="24"/>
      </c>
      <c r="H12" s="76">
        <f t="shared" si="5"/>
      </c>
      <c r="I12" s="75">
        <f t="shared" si="6"/>
      </c>
      <c r="J12" s="77">
        <f t="shared" si="7"/>
      </c>
      <c r="K12" s="161">
        <f t="shared" si="8"/>
      </c>
      <c r="L12" s="78">
        <f t="shared" si="25"/>
      </c>
      <c r="M12" s="79">
        <f t="shared" si="26"/>
      </c>
      <c r="N12" s="189" t="str">
        <f t="shared" si="27"/>
        <v>1</v>
      </c>
      <c r="O12" s="190"/>
      <c r="P12" s="128"/>
      <c r="Q12" s="124"/>
      <c r="R12" s="129"/>
      <c r="S12" s="125"/>
      <c r="T12" s="126"/>
      <c r="U12" s="125"/>
      <c r="V12" s="126"/>
      <c r="W12" s="127"/>
      <c r="X12" s="80">
        <f t="shared" si="9"/>
        <v>0</v>
      </c>
      <c r="Y12" s="130">
        <f t="shared" si="10"/>
        <v>0</v>
      </c>
      <c r="Z12" s="169"/>
      <c r="AA12" s="170"/>
      <c r="AB12" s="81">
        <f t="shared" si="11"/>
      </c>
      <c r="AC12" s="81">
        <f t="shared" si="12"/>
      </c>
      <c r="AD12" s="81">
        <f t="shared" si="13"/>
      </c>
      <c r="AE12" s="81">
        <f t="shared" si="14"/>
      </c>
      <c r="AF12" s="81">
        <f t="shared" si="15"/>
      </c>
      <c r="AG12" s="81">
        <f t="shared" si="16"/>
      </c>
      <c r="AH12" s="82"/>
      <c r="AI12" s="55"/>
      <c r="AJ12" s="69">
        <v>1</v>
      </c>
      <c r="AK12" s="69">
        <v>1</v>
      </c>
      <c r="AL12" s="69">
        <v>1</v>
      </c>
      <c r="AM12" s="69">
        <v>1</v>
      </c>
      <c r="AN12" s="69">
        <v>1</v>
      </c>
      <c r="AO12" s="69">
        <v>1</v>
      </c>
      <c r="AP12" s="21">
        <v>1</v>
      </c>
      <c r="AQ12" s="17" t="e">
        <f t="shared" si="17"/>
        <v>#N/A</v>
      </c>
      <c r="AR12" s="17" t="e">
        <f t="shared" si="18"/>
        <v>#N/A</v>
      </c>
      <c r="AS12" s="17" t="e">
        <f t="shared" si="19"/>
        <v>#N/A</v>
      </c>
      <c r="AT12" s="17" t="e">
        <f t="shared" si="20"/>
        <v>#N/A</v>
      </c>
      <c r="AU12" s="17" t="e">
        <f t="shared" si="21"/>
        <v>#N/A</v>
      </c>
      <c r="AV12" s="45">
        <f t="shared" si="28"/>
        <v>0</v>
      </c>
      <c r="AW12" s="7">
        <f t="shared" si="29"/>
        <v>10</v>
      </c>
      <c r="AX12" s="19" t="s">
        <v>74</v>
      </c>
      <c r="AY12" s="43">
        <v>4</v>
      </c>
      <c r="AZ12" s="23">
        <v>3</v>
      </c>
      <c r="BA12" s="23">
        <v>5</v>
      </c>
      <c r="BB12" s="23">
        <v>4</v>
      </c>
      <c r="BC12" s="23">
        <v>4</v>
      </c>
      <c r="BE12" s="22">
        <v>9</v>
      </c>
      <c r="BF12" s="22" t="s">
        <v>87</v>
      </c>
      <c r="BG12" s="22">
        <v>6</v>
      </c>
      <c r="BH12" s="22"/>
      <c r="BI12" s="11">
        <v>11</v>
      </c>
      <c r="BJ12" s="12" t="s">
        <v>181</v>
      </c>
      <c r="BK12" s="12">
        <v>0</v>
      </c>
      <c r="BL12" s="10">
        <v>0</v>
      </c>
      <c r="BM12" s="37">
        <f t="shared" si="0"/>
        <v>12</v>
      </c>
      <c r="BN12" s="7" t="str">
        <f t="shared" si="1"/>
        <v>* Nightshade</v>
      </c>
      <c r="BO12" s="38" t="str">
        <f>HLOOKUP(L$19,BT$2:CF$16,12,FALSE)</f>
        <v>* Nightshade</v>
      </c>
      <c r="BP12" s="10">
        <f t="shared" si="2"/>
        <v>0</v>
      </c>
      <c r="BQ12" s="10">
        <f t="shared" si="22"/>
        <v>1</v>
      </c>
      <c r="BR12" s="10"/>
      <c r="BS12" s="11">
        <v>10</v>
      </c>
      <c r="BT12" s="8" t="s">
        <v>122</v>
      </c>
      <c r="BU12" s="8" t="s">
        <v>131</v>
      </c>
      <c r="BV12" s="19" t="s">
        <v>129</v>
      </c>
      <c r="BW12" s="8" t="s">
        <v>122</v>
      </c>
      <c r="BX12" s="19" t="s">
        <v>135</v>
      </c>
      <c r="BY12" s="8" t="s">
        <v>125</v>
      </c>
      <c r="BZ12" s="8" t="s">
        <v>132</v>
      </c>
      <c r="CA12" s="8" t="s">
        <v>122</v>
      </c>
      <c r="CB12" s="8"/>
      <c r="CC12" s="29"/>
      <c r="CD12" s="19"/>
      <c r="CE12" s="8"/>
      <c r="CF12" s="19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FO12" s="22"/>
    </row>
    <row r="13" spans="1:171" ht="18" customHeight="1" thickBot="1">
      <c r="A13" s="1"/>
      <c r="B13" s="150">
        <v>11</v>
      </c>
      <c r="C13" s="149"/>
      <c r="D13" s="73">
        <f t="shared" si="3"/>
      </c>
      <c r="E13" s="157" t="str">
        <f t="shared" si="23"/>
        <v>No</v>
      </c>
      <c r="F13" s="74">
        <f t="shared" si="4"/>
      </c>
      <c r="G13" s="75">
        <f t="shared" si="24"/>
      </c>
      <c r="H13" s="76">
        <f t="shared" si="5"/>
      </c>
      <c r="I13" s="75">
        <f t="shared" si="6"/>
      </c>
      <c r="J13" s="77">
        <f t="shared" si="7"/>
      </c>
      <c r="K13" s="161">
        <f t="shared" si="8"/>
      </c>
      <c r="L13" s="78">
        <f t="shared" si="25"/>
      </c>
      <c r="M13" s="79">
        <f t="shared" si="26"/>
      </c>
      <c r="N13" s="189" t="str">
        <f t="shared" si="27"/>
        <v>1</v>
      </c>
      <c r="O13" s="190"/>
      <c r="P13" s="128"/>
      <c r="Q13" s="124"/>
      <c r="R13" s="129"/>
      <c r="S13" s="125"/>
      <c r="T13" s="126"/>
      <c r="U13" s="125"/>
      <c r="V13" s="126"/>
      <c r="W13" s="127"/>
      <c r="X13" s="80">
        <f t="shared" si="9"/>
        <v>0</v>
      </c>
      <c r="Y13" s="130">
        <f t="shared" si="10"/>
        <v>0</v>
      </c>
      <c r="Z13" s="169"/>
      <c r="AA13" s="170"/>
      <c r="AB13" s="81">
        <f t="shared" si="11"/>
      </c>
      <c r="AC13" s="81">
        <f t="shared" si="12"/>
      </c>
      <c r="AD13" s="81">
        <f t="shared" si="13"/>
      </c>
      <c r="AE13" s="81">
        <f t="shared" si="14"/>
      </c>
      <c r="AF13" s="81">
        <f t="shared" si="15"/>
      </c>
      <c r="AG13" s="81">
        <f t="shared" si="16"/>
      </c>
      <c r="AH13" s="82"/>
      <c r="AI13" s="55"/>
      <c r="AJ13" s="69">
        <v>1</v>
      </c>
      <c r="AK13" s="69">
        <v>1</v>
      </c>
      <c r="AL13" s="69">
        <v>1</v>
      </c>
      <c r="AM13" s="69">
        <v>1</v>
      </c>
      <c r="AN13" s="69">
        <v>1</v>
      </c>
      <c r="AO13" s="69">
        <v>1</v>
      </c>
      <c r="AP13" s="21">
        <v>1</v>
      </c>
      <c r="AQ13" s="17" t="e">
        <f t="shared" si="17"/>
        <v>#N/A</v>
      </c>
      <c r="AR13" s="17" t="e">
        <f t="shared" si="18"/>
        <v>#N/A</v>
      </c>
      <c r="AS13" s="17" t="e">
        <f t="shared" si="19"/>
        <v>#N/A</v>
      </c>
      <c r="AT13" s="17" t="e">
        <f t="shared" si="20"/>
        <v>#N/A</v>
      </c>
      <c r="AU13" s="17" t="e">
        <f t="shared" si="21"/>
        <v>#N/A</v>
      </c>
      <c r="AV13" s="45">
        <f t="shared" si="28"/>
        <v>0</v>
      </c>
      <c r="AW13" s="7">
        <f t="shared" si="29"/>
        <v>11</v>
      </c>
      <c r="AX13" s="8" t="s">
        <v>61</v>
      </c>
      <c r="AY13" s="43">
        <v>6</v>
      </c>
      <c r="AZ13" s="23">
        <v>4</v>
      </c>
      <c r="BA13" s="23">
        <v>4</v>
      </c>
      <c r="BB13" s="23">
        <v>4</v>
      </c>
      <c r="BC13" s="23">
        <v>4</v>
      </c>
      <c r="BD13" s="25" t="s">
        <v>97</v>
      </c>
      <c r="BE13" s="22">
        <v>14</v>
      </c>
      <c r="BF13" s="22" t="s">
        <v>88</v>
      </c>
      <c r="BG13" s="22">
        <v>12</v>
      </c>
      <c r="BH13" s="22"/>
      <c r="BI13" s="11">
        <v>12</v>
      </c>
      <c r="BJ13" s="12" t="s">
        <v>182</v>
      </c>
      <c r="BK13" s="12">
        <v>0</v>
      </c>
      <c r="BL13" s="10">
        <v>0</v>
      </c>
      <c r="BM13" s="37">
        <f>IF(BN13="","",BM12+1)</f>
        <v>13</v>
      </c>
      <c r="BN13" s="7" t="str">
        <f t="shared" si="1"/>
        <v>* Rico Van Dien</v>
      </c>
      <c r="BO13" s="38" t="str">
        <f>HLOOKUP(L$19,BT$2:CF$16,13,FALSE)</f>
        <v>* Rico Van Dien</v>
      </c>
      <c r="BP13" s="10">
        <f t="shared" si="2"/>
        <v>0</v>
      </c>
      <c r="BQ13" s="10">
        <f t="shared" si="22"/>
        <v>1</v>
      </c>
      <c r="BR13" s="10"/>
      <c r="BS13" s="11">
        <v>11</v>
      </c>
      <c r="BT13" s="19" t="s">
        <v>129</v>
      </c>
      <c r="BU13" s="8"/>
      <c r="BV13" s="8" t="s">
        <v>131</v>
      </c>
      <c r="BW13" s="19" t="s">
        <v>129</v>
      </c>
      <c r="BX13" s="19" t="s">
        <v>137</v>
      </c>
      <c r="BY13" s="19" t="s">
        <v>129</v>
      </c>
      <c r="BZ13" s="19" t="s">
        <v>137</v>
      </c>
      <c r="CA13" s="19" t="s">
        <v>129</v>
      </c>
      <c r="CB13" s="8"/>
      <c r="CC13" s="19"/>
      <c r="CD13" s="8"/>
      <c r="CE13" s="19"/>
      <c r="CF13" s="8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FO13" s="22"/>
    </row>
    <row r="14" spans="1:171" ht="18" customHeight="1" thickBot="1">
      <c r="A14" s="1"/>
      <c r="B14" s="151">
        <v>12</v>
      </c>
      <c r="C14" s="149"/>
      <c r="D14" s="73">
        <f t="shared" si="3"/>
      </c>
      <c r="E14" s="157" t="str">
        <f t="shared" si="23"/>
        <v>No</v>
      </c>
      <c r="F14" s="74">
        <f t="shared" si="4"/>
      </c>
      <c r="G14" s="75">
        <f t="shared" si="24"/>
      </c>
      <c r="H14" s="76">
        <f t="shared" si="5"/>
      </c>
      <c r="I14" s="75">
        <f t="shared" si="6"/>
      </c>
      <c r="J14" s="77">
        <f t="shared" si="7"/>
      </c>
      <c r="K14" s="161">
        <f t="shared" si="8"/>
      </c>
      <c r="L14" s="78">
        <f t="shared" si="25"/>
      </c>
      <c r="M14" s="79">
        <f t="shared" si="26"/>
      </c>
      <c r="N14" s="189" t="str">
        <f t="shared" si="27"/>
        <v>1</v>
      </c>
      <c r="O14" s="190"/>
      <c r="P14" s="128"/>
      <c r="Q14" s="124"/>
      <c r="R14" s="129"/>
      <c r="S14" s="125"/>
      <c r="T14" s="126"/>
      <c r="U14" s="125"/>
      <c r="V14" s="126"/>
      <c r="W14" s="127"/>
      <c r="X14" s="80">
        <f t="shared" si="9"/>
        <v>0</v>
      </c>
      <c r="Y14" s="130">
        <f t="shared" si="10"/>
        <v>0</v>
      </c>
      <c r="Z14" s="169"/>
      <c r="AA14" s="170"/>
      <c r="AB14" s="81">
        <f t="shared" si="11"/>
      </c>
      <c r="AC14" s="81">
        <f t="shared" si="12"/>
      </c>
      <c r="AD14" s="81">
        <f t="shared" si="13"/>
      </c>
      <c r="AE14" s="81">
        <f t="shared" si="14"/>
      </c>
      <c r="AF14" s="81">
        <f t="shared" si="15"/>
      </c>
      <c r="AG14" s="81">
        <f t="shared" si="16"/>
      </c>
      <c r="AH14" s="82"/>
      <c r="AI14" s="55"/>
      <c r="AJ14" s="69">
        <v>1</v>
      </c>
      <c r="AK14" s="69">
        <v>1</v>
      </c>
      <c r="AL14" s="69">
        <v>1</v>
      </c>
      <c r="AM14" s="69">
        <v>1</v>
      </c>
      <c r="AN14" s="69">
        <v>1</v>
      </c>
      <c r="AO14" s="69">
        <v>1</v>
      </c>
      <c r="AP14" s="21">
        <v>1</v>
      </c>
      <c r="AQ14" s="17" t="e">
        <f t="shared" si="17"/>
        <v>#N/A</v>
      </c>
      <c r="AR14" s="17" t="e">
        <f t="shared" si="18"/>
        <v>#N/A</v>
      </c>
      <c r="AS14" s="17" t="e">
        <f t="shared" si="19"/>
        <v>#N/A</v>
      </c>
      <c r="AT14" s="17" t="e">
        <f t="shared" si="20"/>
        <v>#N/A</v>
      </c>
      <c r="AU14" s="17" t="e">
        <f t="shared" si="21"/>
        <v>#N/A</v>
      </c>
      <c r="AV14" s="45">
        <f t="shared" si="28"/>
        <v>0</v>
      </c>
      <c r="AW14" s="7">
        <f t="shared" si="29"/>
        <v>12</v>
      </c>
      <c r="AX14" s="19" t="s">
        <v>63</v>
      </c>
      <c r="AY14" s="43">
        <v>6</v>
      </c>
      <c r="AZ14" s="23">
        <v>4</v>
      </c>
      <c r="BA14" s="23">
        <v>4</v>
      </c>
      <c r="BB14" s="23">
        <v>5</v>
      </c>
      <c r="BC14" s="23">
        <v>5</v>
      </c>
      <c r="BD14" s="25" t="s">
        <v>98</v>
      </c>
      <c r="BE14" s="22">
        <v>11</v>
      </c>
      <c r="BF14" s="22" t="s">
        <v>89</v>
      </c>
      <c r="BG14" s="22">
        <v>4</v>
      </c>
      <c r="BH14" s="22"/>
      <c r="BI14" s="11">
        <v>13</v>
      </c>
      <c r="BJ14" s="12" t="s">
        <v>84</v>
      </c>
      <c r="BK14" s="12"/>
      <c r="BL14" s="10"/>
      <c r="BM14" s="11">
        <f>IF(BN14="","",BM13+1)</f>
        <v>14</v>
      </c>
      <c r="BN14" s="7" t="str">
        <f t="shared" si="1"/>
        <v>* Yurik "Painmaster" Yurikson</v>
      </c>
      <c r="BO14" s="38" t="str">
        <f>HLOOKUP(L$19,BT$2:CF$16,14,FALSE)</f>
        <v>* Yurik "Painmaster" Yurikson</v>
      </c>
      <c r="BP14" s="10">
        <f t="shared" si="2"/>
        <v>0</v>
      </c>
      <c r="BQ14" s="10">
        <f t="shared" si="22"/>
        <v>1</v>
      </c>
      <c r="BR14" s="10"/>
      <c r="BS14" s="11">
        <v>12</v>
      </c>
      <c r="BT14" s="8" t="s">
        <v>131</v>
      </c>
      <c r="BU14" s="8"/>
      <c r="BV14" s="19" t="s">
        <v>137</v>
      </c>
      <c r="BW14" s="8" t="s">
        <v>131</v>
      </c>
      <c r="BX14" s="19"/>
      <c r="BY14" s="8" t="s">
        <v>132</v>
      </c>
      <c r="BZ14" s="8"/>
      <c r="CA14" s="8" t="s">
        <v>131</v>
      </c>
      <c r="CB14" s="8"/>
      <c r="CC14" s="8"/>
      <c r="CD14" s="19"/>
      <c r="CE14" s="8"/>
      <c r="CF14" s="8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FO14" s="22"/>
    </row>
    <row r="15" spans="1:171" ht="18" customHeight="1" thickBot="1">
      <c r="A15" s="1"/>
      <c r="B15" s="150">
        <v>13</v>
      </c>
      <c r="C15" s="149"/>
      <c r="D15" s="73">
        <f t="shared" si="3"/>
      </c>
      <c r="E15" s="157" t="str">
        <f t="shared" si="23"/>
        <v>No</v>
      </c>
      <c r="F15" s="74">
        <f t="shared" si="4"/>
      </c>
      <c r="G15" s="75">
        <f t="shared" si="24"/>
      </c>
      <c r="H15" s="76">
        <f t="shared" si="5"/>
      </c>
      <c r="I15" s="75">
        <f t="shared" si="6"/>
      </c>
      <c r="J15" s="77">
        <f t="shared" si="7"/>
      </c>
      <c r="K15" s="161">
        <f t="shared" si="8"/>
      </c>
      <c r="L15" s="78">
        <f t="shared" si="25"/>
      </c>
      <c r="M15" s="79">
        <f t="shared" si="26"/>
      </c>
      <c r="N15" s="189" t="str">
        <f t="shared" si="27"/>
        <v>1</v>
      </c>
      <c r="O15" s="190"/>
      <c r="P15" s="128"/>
      <c r="Q15" s="124"/>
      <c r="R15" s="129"/>
      <c r="S15" s="125"/>
      <c r="T15" s="126"/>
      <c r="U15" s="125"/>
      <c r="V15" s="126"/>
      <c r="W15" s="127"/>
      <c r="X15" s="80">
        <f t="shared" si="9"/>
        <v>0</v>
      </c>
      <c r="Y15" s="130">
        <f t="shared" si="10"/>
        <v>0</v>
      </c>
      <c r="Z15" s="169"/>
      <c r="AA15" s="170"/>
      <c r="AB15" s="81">
        <f t="shared" si="11"/>
      </c>
      <c r="AC15" s="81">
        <f t="shared" si="12"/>
      </c>
      <c r="AD15" s="81">
        <f t="shared" si="13"/>
      </c>
      <c r="AE15" s="81">
        <f t="shared" si="14"/>
      </c>
      <c r="AF15" s="81">
        <f t="shared" si="15"/>
      </c>
      <c r="AG15" s="81">
        <f t="shared" si="16"/>
      </c>
      <c r="AH15" s="82"/>
      <c r="AI15" s="55"/>
      <c r="AJ15" s="69">
        <v>1</v>
      </c>
      <c r="AK15" s="69">
        <v>1</v>
      </c>
      <c r="AL15" s="69">
        <v>1</v>
      </c>
      <c r="AM15" s="69">
        <v>1</v>
      </c>
      <c r="AN15" s="69">
        <v>1</v>
      </c>
      <c r="AO15" s="69">
        <v>1</v>
      </c>
      <c r="AP15" s="21">
        <v>1</v>
      </c>
      <c r="AQ15" s="17" t="e">
        <f t="shared" si="17"/>
        <v>#N/A</v>
      </c>
      <c r="AR15" s="17" t="e">
        <f t="shared" si="18"/>
        <v>#N/A</v>
      </c>
      <c r="AS15" s="17" t="e">
        <f t="shared" si="19"/>
        <v>#N/A</v>
      </c>
      <c r="AT15" s="17" t="e">
        <f t="shared" si="20"/>
        <v>#N/A</v>
      </c>
      <c r="AU15" s="17" t="e">
        <f t="shared" si="21"/>
        <v>#N/A</v>
      </c>
      <c r="AV15" s="45">
        <f t="shared" si="28"/>
        <v>0</v>
      </c>
      <c r="AW15" s="7">
        <f t="shared" si="29"/>
        <v>13</v>
      </c>
      <c r="AX15" s="19" t="s">
        <v>64</v>
      </c>
      <c r="AY15" s="43">
        <v>5</v>
      </c>
      <c r="AZ15" s="23">
        <v>3</v>
      </c>
      <c r="BA15" s="23">
        <v>4</v>
      </c>
      <c r="BB15" s="23">
        <v>5</v>
      </c>
      <c r="BC15" s="23">
        <v>4</v>
      </c>
      <c r="BD15" s="25" t="s">
        <v>99</v>
      </c>
      <c r="BE15" s="22">
        <v>17</v>
      </c>
      <c r="BF15" s="43" t="s">
        <v>90</v>
      </c>
      <c r="BG15" s="22">
        <v>2</v>
      </c>
      <c r="BH15" s="43"/>
      <c r="BI15" s="11"/>
      <c r="BJ15" s="12"/>
      <c r="BK15" s="12"/>
      <c r="BL15" s="10"/>
      <c r="BM15" s="11">
        <f>IF(BN15="","",BM14+1)</f>
      </c>
      <c r="BN15" s="7">
        <f>IF(BO15=0,"",BO15)</f>
      </c>
      <c r="BO15" s="38">
        <f>HLOOKUP(L$19,BT$2:CF$16,15,FALSE)</f>
        <v>0</v>
      </c>
      <c r="BP15" s="10">
        <f t="shared" si="2"/>
      </c>
      <c r="BQ15" s="10">
        <f t="shared" si="22"/>
      </c>
      <c r="BR15" s="10"/>
      <c r="BS15" s="11">
        <v>13</v>
      </c>
      <c r="BT15" s="8" t="s">
        <v>156</v>
      </c>
      <c r="BW15" s="19" t="s">
        <v>137</v>
      </c>
      <c r="BX15" s="19"/>
      <c r="BY15" s="19" t="s">
        <v>137</v>
      </c>
      <c r="BZ15" s="8"/>
      <c r="CA15" s="8" t="s">
        <v>156</v>
      </c>
      <c r="CB15" s="29"/>
      <c r="CC15" s="8"/>
      <c r="CD15" s="8"/>
      <c r="CE15" s="8"/>
      <c r="CF15" s="8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FO15" s="43"/>
    </row>
    <row r="16" spans="1:171" ht="18" customHeight="1" thickBot="1">
      <c r="A16" s="1"/>
      <c r="B16" s="151">
        <v>14</v>
      </c>
      <c r="C16" s="149"/>
      <c r="D16" s="73">
        <f t="shared" si="3"/>
      </c>
      <c r="E16" s="157" t="str">
        <f t="shared" si="23"/>
        <v>No</v>
      </c>
      <c r="F16" s="74">
        <f t="shared" si="4"/>
      </c>
      <c r="G16" s="75">
        <f t="shared" si="24"/>
      </c>
      <c r="H16" s="76">
        <f t="shared" si="5"/>
      </c>
      <c r="I16" s="75">
        <f t="shared" si="6"/>
      </c>
      <c r="J16" s="77">
        <f t="shared" si="7"/>
      </c>
      <c r="K16" s="161">
        <f t="shared" si="8"/>
      </c>
      <c r="L16" s="78">
        <f t="shared" si="25"/>
      </c>
      <c r="M16" s="79">
        <f t="shared" si="26"/>
      </c>
      <c r="N16" s="189" t="str">
        <f t="shared" si="27"/>
        <v>1</v>
      </c>
      <c r="O16" s="190"/>
      <c r="P16" s="128"/>
      <c r="Q16" s="124"/>
      <c r="R16" s="129"/>
      <c r="S16" s="125"/>
      <c r="T16" s="126"/>
      <c r="U16" s="125"/>
      <c r="V16" s="126"/>
      <c r="W16" s="127"/>
      <c r="X16" s="80">
        <f t="shared" si="9"/>
        <v>0</v>
      </c>
      <c r="Y16" s="130">
        <f t="shared" si="10"/>
        <v>0</v>
      </c>
      <c r="Z16" s="169"/>
      <c r="AA16" s="170"/>
      <c r="AB16" s="81">
        <f t="shared" si="11"/>
      </c>
      <c r="AC16" s="81">
        <f t="shared" si="12"/>
      </c>
      <c r="AD16" s="81">
        <f t="shared" si="13"/>
      </c>
      <c r="AE16" s="81">
        <f t="shared" si="14"/>
      </c>
      <c r="AF16" s="81">
        <f t="shared" si="15"/>
      </c>
      <c r="AG16" s="81">
        <f t="shared" si="16"/>
      </c>
      <c r="AH16" s="82"/>
      <c r="AI16" s="55"/>
      <c r="AJ16" s="69">
        <v>1</v>
      </c>
      <c r="AK16" s="69">
        <v>1</v>
      </c>
      <c r="AL16" s="69">
        <v>1</v>
      </c>
      <c r="AM16" s="69">
        <v>1</v>
      </c>
      <c r="AN16" s="69">
        <v>1</v>
      </c>
      <c r="AO16" s="69">
        <v>1</v>
      </c>
      <c r="AP16" s="21">
        <v>1</v>
      </c>
      <c r="AQ16" s="17" t="e">
        <f t="shared" si="17"/>
        <v>#N/A</v>
      </c>
      <c r="AR16" s="17" t="e">
        <f t="shared" si="18"/>
        <v>#N/A</v>
      </c>
      <c r="AS16" s="17" t="e">
        <f t="shared" si="19"/>
        <v>#N/A</v>
      </c>
      <c r="AT16" s="17" t="e">
        <f t="shared" si="20"/>
        <v>#N/A</v>
      </c>
      <c r="AU16" s="17" t="e">
        <f t="shared" si="21"/>
        <v>#N/A</v>
      </c>
      <c r="AV16" s="45">
        <f t="shared" si="28"/>
        <v>0</v>
      </c>
      <c r="AW16" s="7">
        <f t="shared" si="29"/>
        <v>14</v>
      </c>
      <c r="AX16" s="19" t="s">
        <v>65</v>
      </c>
      <c r="AY16" s="43">
        <v>5</v>
      </c>
      <c r="AZ16" s="23">
        <v>4</v>
      </c>
      <c r="BA16" s="23">
        <v>4</v>
      </c>
      <c r="BB16" s="23">
        <v>4</v>
      </c>
      <c r="BC16" s="23">
        <v>4</v>
      </c>
      <c r="BD16" s="25" t="s">
        <v>100</v>
      </c>
      <c r="BE16" s="22">
        <v>9</v>
      </c>
      <c r="BF16" s="43" t="s">
        <v>91</v>
      </c>
      <c r="BG16" s="43">
        <v>10</v>
      </c>
      <c r="BH16" s="10"/>
      <c r="BI16" s="11"/>
      <c r="BL16" s="10"/>
      <c r="BM16" s="11" t="e">
        <f>IF(BN16="","",BM15+1)</f>
        <v>#REF!</v>
      </c>
      <c r="BN16" s="7" t="e">
        <f t="shared" si="1"/>
        <v>#REF!</v>
      </c>
      <c r="BO16" s="38" t="e">
        <f>HLOOKUP(L$19,BT$2:CF$16,16,FALSE)</f>
        <v>#REF!</v>
      </c>
      <c r="BP16" s="10" t="e">
        <f t="shared" si="2"/>
        <v>#REF!</v>
      </c>
      <c r="BQ16" s="10" t="e">
        <f>IF(BO16=0,"",VLOOKUP(BN16,$AX:$BH,14,FALSE))</f>
        <v>#REF!</v>
      </c>
      <c r="BR16" s="10"/>
      <c r="BS16" s="11">
        <v>14</v>
      </c>
      <c r="BT16" s="19" t="s">
        <v>137</v>
      </c>
      <c r="BU16" s="8"/>
      <c r="BV16" s="8"/>
      <c r="BX16" s="8"/>
      <c r="BZ16" s="8"/>
      <c r="CA16" s="19" t="s">
        <v>137</v>
      </c>
      <c r="CB16" s="8"/>
      <c r="CC16" s="8"/>
      <c r="CD16" s="8"/>
      <c r="CE16" s="8"/>
      <c r="CF16" s="8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FO16" s="10"/>
    </row>
    <row r="17" spans="1:171" ht="18" customHeight="1" thickBot="1">
      <c r="A17" s="1"/>
      <c r="B17" s="152"/>
      <c r="C17" s="193"/>
      <c r="D17" s="194"/>
      <c r="E17" s="158"/>
      <c r="F17" s="206"/>
      <c r="G17" s="207"/>
      <c r="H17" s="207"/>
      <c r="I17" s="207"/>
      <c r="J17" s="207"/>
      <c r="K17" s="207"/>
      <c r="L17" s="207"/>
      <c r="M17" s="207"/>
      <c r="N17" s="208"/>
      <c r="O17" s="118"/>
      <c r="P17" s="119"/>
      <c r="Q17" s="119"/>
      <c r="R17" s="119"/>
      <c r="S17" s="119"/>
      <c r="T17" s="119"/>
      <c r="U17" s="119"/>
      <c r="V17" s="120"/>
      <c r="W17" s="119"/>
      <c r="X17" s="165" t="s">
        <v>163</v>
      </c>
      <c r="Y17" s="132">
        <f>SUM(Y3:Y16)</f>
        <v>0</v>
      </c>
      <c r="Z17" s="83"/>
      <c r="AA17" s="83"/>
      <c r="AB17" s="84"/>
      <c r="AC17" s="84"/>
      <c r="AD17" s="84"/>
      <c r="AE17" s="84"/>
      <c r="AF17" s="84"/>
      <c r="AG17" s="84"/>
      <c r="AH17" s="84"/>
      <c r="AI17" s="2"/>
      <c r="AJ17" s="18"/>
      <c r="AK17" s="18"/>
      <c r="AL17" s="18"/>
      <c r="AM17" s="18"/>
      <c r="AN17" s="18"/>
      <c r="AO17" s="18"/>
      <c r="AP17" s="18"/>
      <c r="AQ17" s="6"/>
      <c r="AR17" s="6"/>
      <c r="AS17" s="6"/>
      <c r="AT17" s="6"/>
      <c r="AU17" s="6"/>
      <c r="AV17" s="6"/>
      <c r="AW17" s="7">
        <f t="shared" si="29"/>
        <v>15</v>
      </c>
      <c r="AX17" s="8" t="s">
        <v>67</v>
      </c>
      <c r="AY17" s="72">
        <v>6</v>
      </c>
      <c r="AZ17" s="9">
        <v>5</v>
      </c>
      <c r="BA17" s="9">
        <v>3</v>
      </c>
      <c r="BB17" s="9">
        <v>4</v>
      </c>
      <c r="BC17" s="9">
        <v>5</v>
      </c>
      <c r="BD17" s="24" t="s">
        <v>101</v>
      </c>
      <c r="BE17" s="10">
        <v>15</v>
      </c>
      <c r="BF17" s="10" t="s">
        <v>92</v>
      </c>
      <c r="BG17" s="10">
        <v>12</v>
      </c>
      <c r="BH17" s="10"/>
      <c r="BI17" s="11"/>
      <c r="BJ17" s="12"/>
      <c r="BK17" s="12"/>
      <c r="BL17" s="10"/>
      <c r="BM17" s="11"/>
      <c r="BN17" s="10"/>
      <c r="BO17" s="38"/>
      <c r="BP17" s="10"/>
      <c r="BQ17" s="10"/>
      <c r="BR17" s="10"/>
      <c r="BS17" s="11">
        <v>15</v>
      </c>
      <c r="BU17" s="7"/>
      <c r="BV17" s="7"/>
      <c r="BW17" s="7"/>
      <c r="BX17" s="7"/>
      <c r="BY17" s="7"/>
      <c r="BZ17" s="7"/>
      <c r="CB17" s="7"/>
      <c r="CC17" s="7"/>
      <c r="CD17" s="29"/>
      <c r="CE17" s="7"/>
      <c r="CF17" s="7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FO17" s="10"/>
    </row>
    <row r="18" spans="1:171" ht="18" customHeight="1">
      <c r="A18" s="1"/>
      <c r="B18" s="153"/>
      <c r="C18" s="195"/>
      <c r="D18" s="196"/>
      <c r="E18" s="159"/>
      <c r="F18" s="204" t="s">
        <v>38</v>
      </c>
      <c r="G18" s="205"/>
      <c r="H18" s="205"/>
      <c r="I18" s="205"/>
      <c r="J18" s="205"/>
      <c r="K18" s="162"/>
      <c r="L18" s="222"/>
      <c r="M18" s="223"/>
      <c r="N18" s="224"/>
      <c r="O18" s="225" t="s">
        <v>104</v>
      </c>
      <c r="P18" s="226"/>
      <c r="Q18" s="226"/>
      <c r="R18" s="226"/>
      <c r="S18" s="226"/>
      <c r="T18" s="226"/>
      <c r="U18" s="226"/>
      <c r="V18" s="226"/>
      <c r="W18" s="226"/>
      <c r="X18" s="226"/>
      <c r="Y18" s="227"/>
      <c r="Z18" s="83"/>
      <c r="AA18" s="83"/>
      <c r="AB18" s="252" t="s">
        <v>229</v>
      </c>
      <c r="AC18" s="254" t="s">
        <v>223</v>
      </c>
      <c r="AD18" s="85"/>
      <c r="AE18" s="85"/>
      <c r="AF18" s="85"/>
      <c r="AG18" s="85"/>
      <c r="AH18" s="84"/>
      <c r="AI18" s="2"/>
      <c r="AJ18" s="18"/>
      <c r="AK18" s="18"/>
      <c r="AL18" s="18"/>
      <c r="AM18" s="18"/>
      <c r="AN18" s="18"/>
      <c r="AO18" s="18"/>
      <c r="AP18" s="18"/>
      <c r="AQ18" s="6"/>
      <c r="AR18" s="6"/>
      <c r="AS18" s="6"/>
      <c r="AT18" s="6"/>
      <c r="AU18" s="6"/>
      <c r="AV18" s="6"/>
      <c r="AW18" s="7">
        <f t="shared" si="29"/>
        <v>16</v>
      </c>
      <c r="AX18" s="8" t="s">
        <v>69</v>
      </c>
      <c r="AY18" s="72">
        <v>5</v>
      </c>
      <c r="AZ18" s="9">
        <v>4</v>
      </c>
      <c r="BA18" s="9">
        <v>4</v>
      </c>
      <c r="BB18" s="9">
        <v>4</v>
      </c>
      <c r="BC18" s="9">
        <v>5</v>
      </c>
      <c r="BD18" s="24"/>
      <c r="BE18" s="10">
        <v>10</v>
      </c>
      <c r="BF18" s="10" t="s">
        <v>93</v>
      </c>
      <c r="BG18" s="10">
        <v>6</v>
      </c>
      <c r="BH18" s="10"/>
      <c r="BI18" s="11"/>
      <c r="BJ18" s="12"/>
      <c r="BK18" s="12"/>
      <c r="BL18" s="10"/>
      <c r="BM18" s="11"/>
      <c r="BN18" s="10"/>
      <c r="BO18" s="38"/>
      <c r="BP18" s="10"/>
      <c r="BQ18" s="10"/>
      <c r="BR18" s="10"/>
      <c r="BS18" s="11"/>
      <c r="BT18" s="14"/>
      <c r="BU18" s="13"/>
      <c r="BV18" s="13"/>
      <c r="BW18" s="13"/>
      <c r="BX18" s="13"/>
      <c r="BY18" s="13"/>
      <c r="BZ18" s="14"/>
      <c r="CA18" s="13"/>
      <c r="CB18" s="13"/>
      <c r="CC18" s="13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FO18" s="10"/>
    </row>
    <row r="19" spans="1:171" ht="18" customHeight="1" thickBot="1">
      <c r="A19" s="1"/>
      <c r="B19" s="153"/>
      <c r="C19" s="195"/>
      <c r="D19" s="196"/>
      <c r="E19" s="159"/>
      <c r="F19" s="199" t="s">
        <v>5</v>
      </c>
      <c r="G19" s="200"/>
      <c r="H19" s="200"/>
      <c r="I19" s="200"/>
      <c r="J19" s="200"/>
      <c r="K19" s="163"/>
      <c r="L19" s="86" t="str">
        <f>VLOOKUP(AQ20,BI2:BJ25,2,FALSE)</f>
        <v>Z'Zor</v>
      </c>
      <c r="M19" s="87"/>
      <c r="N19" s="88"/>
      <c r="O19" s="191" t="s">
        <v>170</v>
      </c>
      <c r="P19" s="192"/>
      <c r="Q19" s="192"/>
      <c r="R19" s="192"/>
      <c r="S19" s="168">
        <f>VLOOKUP($AQ$20,$BI$2:$BL$14,3,FALSE)</f>
        <v>1</v>
      </c>
      <c r="T19" s="167" t="s">
        <v>171</v>
      </c>
      <c r="U19" s="89">
        <v>0</v>
      </c>
      <c r="V19" s="115" t="str">
        <f>IF(AP19=TRUE,"","x")</f>
        <v>x</v>
      </c>
      <c r="W19" s="112">
        <v>6</v>
      </c>
      <c r="X19" s="113" t="s">
        <v>80</v>
      </c>
      <c r="Y19" s="131">
        <f>(S19+U19)*W19</f>
        <v>6</v>
      </c>
      <c r="Z19" s="90"/>
      <c r="AA19" s="90"/>
      <c r="AB19" s="253" t="s">
        <v>228</v>
      </c>
      <c r="AC19" s="255" t="s">
        <v>217</v>
      </c>
      <c r="AD19" s="84"/>
      <c r="AE19" s="84"/>
      <c r="AF19" s="84"/>
      <c r="AG19" s="84"/>
      <c r="AH19" s="84"/>
      <c r="AI19" s="2"/>
      <c r="AJ19" s="18"/>
      <c r="AK19" s="18"/>
      <c r="AL19" s="18"/>
      <c r="AM19" s="18"/>
      <c r="AN19" s="18"/>
      <c r="AO19" s="18"/>
      <c r="AP19" s="60" t="b">
        <v>0</v>
      </c>
      <c r="AQ19" s="6"/>
      <c r="AR19" s="6"/>
      <c r="AS19" s="6"/>
      <c r="AT19" s="6"/>
      <c r="AU19" s="6"/>
      <c r="AV19" s="6"/>
      <c r="AW19" s="7">
        <f t="shared" si="29"/>
        <v>17</v>
      </c>
      <c r="AX19" s="19" t="s">
        <v>70</v>
      </c>
      <c r="AY19" s="43">
        <v>5</v>
      </c>
      <c r="AZ19" s="23">
        <v>4</v>
      </c>
      <c r="BA19" s="23">
        <v>4</v>
      </c>
      <c r="BB19" s="23">
        <v>4</v>
      </c>
      <c r="BC19" s="23">
        <v>4</v>
      </c>
      <c r="BE19" s="10">
        <v>10</v>
      </c>
      <c r="BF19" s="10" t="s">
        <v>94</v>
      </c>
      <c r="BG19" s="10">
        <v>2</v>
      </c>
      <c r="BH19" s="10"/>
      <c r="BI19" s="11"/>
      <c r="BJ19" s="12"/>
      <c r="BK19" s="12"/>
      <c r="BL19" s="10"/>
      <c r="BM19" s="11"/>
      <c r="BN19" s="10"/>
      <c r="BO19" s="38"/>
      <c r="BP19" s="10"/>
      <c r="BQ19" s="10"/>
      <c r="BR19" s="10"/>
      <c r="BS19" s="11"/>
      <c r="BT19" s="14"/>
      <c r="BU19" s="13"/>
      <c r="BV19" s="13"/>
      <c r="BW19" s="13"/>
      <c r="BX19" s="13"/>
      <c r="BY19" s="13"/>
      <c r="BZ19" s="14"/>
      <c r="CA19" s="13"/>
      <c r="CB19" s="13"/>
      <c r="CC19" s="13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FO19" s="10"/>
    </row>
    <row r="20" spans="1:171" ht="17.25" customHeight="1">
      <c r="A20" s="1"/>
      <c r="B20" s="153"/>
      <c r="C20" s="195"/>
      <c r="D20" s="196"/>
      <c r="E20" s="159"/>
      <c r="F20" s="199" t="s">
        <v>6</v>
      </c>
      <c r="G20" s="200"/>
      <c r="H20" s="200"/>
      <c r="I20" s="200"/>
      <c r="J20" s="200"/>
      <c r="K20" s="163"/>
      <c r="L20" s="201"/>
      <c r="M20" s="202"/>
      <c r="N20" s="203"/>
      <c r="O20" s="191" t="s">
        <v>79</v>
      </c>
      <c r="P20" s="192"/>
      <c r="Q20" s="192"/>
      <c r="R20" s="192"/>
      <c r="S20" s="168">
        <f>VLOOKUP($AQ$20,$BI$2:$BL$14,4,FALSE)</f>
        <v>1</v>
      </c>
      <c r="T20" s="167" t="s">
        <v>171</v>
      </c>
      <c r="U20" s="89">
        <v>0</v>
      </c>
      <c r="V20" s="115" t="s">
        <v>4</v>
      </c>
      <c r="W20" s="112">
        <v>10</v>
      </c>
      <c r="X20" s="113" t="s">
        <v>80</v>
      </c>
      <c r="Y20" s="131">
        <f>(S20+U20)*W20</f>
        <v>10</v>
      </c>
      <c r="Z20" s="83"/>
      <c r="AA20" s="83"/>
      <c r="AB20" s="85"/>
      <c r="AC20" s="85"/>
      <c r="AD20" s="85"/>
      <c r="AE20" s="85"/>
      <c r="AF20" s="85"/>
      <c r="AG20" s="85"/>
      <c r="AH20" s="85"/>
      <c r="AI20" s="2"/>
      <c r="AJ20" s="18"/>
      <c r="AK20" s="18"/>
      <c r="AL20" s="18"/>
      <c r="AM20" s="18"/>
      <c r="AN20" s="18"/>
      <c r="AO20" s="18"/>
      <c r="AP20" s="18"/>
      <c r="AQ20" s="21">
        <v>6</v>
      </c>
      <c r="AR20" s="6"/>
      <c r="AS20" s="6"/>
      <c r="AT20" s="6"/>
      <c r="AU20" s="6"/>
      <c r="AV20" s="6"/>
      <c r="AW20" s="7">
        <f t="shared" si="29"/>
        <v>18</v>
      </c>
      <c r="AX20" s="19" t="s">
        <v>71</v>
      </c>
      <c r="AY20" s="72">
        <v>5</v>
      </c>
      <c r="AZ20" s="9">
        <v>4</v>
      </c>
      <c r="BA20" s="9">
        <v>4</v>
      </c>
      <c r="BB20" s="9">
        <v>4</v>
      </c>
      <c r="BC20" s="9">
        <v>4</v>
      </c>
      <c r="BD20" s="24" t="s">
        <v>102</v>
      </c>
      <c r="BE20" s="10">
        <v>9</v>
      </c>
      <c r="BF20" s="10" t="s">
        <v>95</v>
      </c>
      <c r="BG20" s="10">
        <v>8</v>
      </c>
      <c r="BH20" s="10"/>
      <c r="BI20" s="11"/>
      <c r="BJ20" s="12"/>
      <c r="BK20" s="12"/>
      <c r="BL20" s="10"/>
      <c r="BM20" s="11"/>
      <c r="BN20" s="10"/>
      <c r="BO20" s="38"/>
      <c r="BP20" s="10"/>
      <c r="BQ20" s="10"/>
      <c r="BR20" s="10"/>
      <c r="BS20" s="11"/>
      <c r="BT20" s="14"/>
      <c r="BU20" s="13"/>
      <c r="BV20" s="13"/>
      <c r="BW20" s="13"/>
      <c r="BX20" s="13"/>
      <c r="BY20" s="13"/>
      <c r="BZ20" s="14"/>
      <c r="CA20" s="13"/>
      <c r="CB20" s="13"/>
      <c r="CC20" s="13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FO20" s="10"/>
    </row>
    <row r="21" spans="1:171" ht="24" customHeight="1">
      <c r="A21" s="1"/>
      <c r="B21" s="153"/>
      <c r="C21" s="195"/>
      <c r="D21" s="196"/>
      <c r="E21" s="159"/>
      <c r="F21" s="199" t="s">
        <v>11</v>
      </c>
      <c r="G21" s="200"/>
      <c r="H21" s="200"/>
      <c r="I21" s="200"/>
      <c r="J21" s="200"/>
      <c r="K21" s="163"/>
      <c r="L21" s="91">
        <f>(Y17+Y23+L22)</f>
        <v>16</v>
      </c>
      <c r="M21" s="134" t="s">
        <v>80</v>
      </c>
      <c r="N21" s="135"/>
      <c r="O21" s="213" t="s">
        <v>207</v>
      </c>
      <c r="P21" s="214"/>
      <c r="Q21" s="214"/>
      <c r="R21" s="215"/>
      <c r="S21" s="89">
        <v>0</v>
      </c>
      <c r="T21" s="89">
        <v>0</v>
      </c>
      <c r="U21" s="89">
        <v>0</v>
      </c>
      <c r="V21" s="115" t="s">
        <v>4</v>
      </c>
      <c r="W21" s="112">
        <v>8</v>
      </c>
      <c r="X21" s="113" t="s">
        <v>80</v>
      </c>
      <c r="Y21" s="131">
        <f>SUM(S21:U21)*W21</f>
        <v>0</v>
      </c>
      <c r="Z21" s="83"/>
      <c r="AA21" s="83"/>
      <c r="AB21" s="84"/>
      <c r="AC21" s="84"/>
      <c r="AD21" s="84"/>
      <c r="AE21" s="84"/>
      <c r="AF21" s="84"/>
      <c r="AG21" s="84"/>
      <c r="AH21" s="84"/>
      <c r="AI21" s="2"/>
      <c r="AJ21" s="18"/>
      <c r="AK21" s="18"/>
      <c r="AL21" s="18"/>
      <c r="AM21" s="18"/>
      <c r="AN21" s="18"/>
      <c r="AO21" s="18"/>
      <c r="AP21" s="18"/>
      <c r="AQ21" s="6">
        <v>0</v>
      </c>
      <c r="AR21" s="6"/>
      <c r="AS21" s="6"/>
      <c r="AT21" s="6"/>
      <c r="AU21" s="6"/>
      <c r="AV21" s="6"/>
      <c r="AW21" s="7">
        <f t="shared" si="29"/>
        <v>19</v>
      </c>
      <c r="AX21" s="8" t="s">
        <v>106</v>
      </c>
      <c r="AY21" s="8">
        <v>6</v>
      </c>
      <c r="AZ21" s="23">
        <v>2</v>
      </c>
      <c r="BA21" s="23">
        <v>4</v>
      </c>
      <c r="BB21" s="23">
        <v>5</v>
      </c>
      <c r="BC21" s="23">
        <v>4</v>
      </c>
      <c r="BD21" s="25" t="s">
        <v>157</v>
      </c>
      <c r="BE21" s="22">
        <v>11</v>
      </c>
      <c r="BF21" s="22" t="s">
        <v>12</v>
      </c>
      <c r="BG21" s="22">
        <v>1</v>
      </c>
      <c r="BH21" s="43"/>
      <c r="BI21" s="11"/>
      <c r="BJ21" s="12"/>
      <c r="BK21" s="12"/>
      <c r="BL21" s="10"/>
      <c r="BM21" s="11"/>
      <c r="BN21" s="10"/>
      <c r="BO21" s="38"/>
      <c r="BP21" s="10"/>
      <c r="BQ21" s="10"/>
      <c r="BR21" s="10"/>
      <c r="BS21" s="11"/>
      <c r="BT21" s="14"/>
      <c r="BU21" s="13"/>
      <c r="BV21" s="13"/>
      <c r="BW21" s="13"/>
      <c r="BX21" s="13"/>
      <c r="BY21" s="13"/>
      <c r="BZ21" s="14"/>
      <c r="CA21" s="13"/>
      <c r="CB21" s="13"/>
      <c r="CC21" s="13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FO21" s="43"/>
    </row>
    <row r="22" spans="1:171" ht="17.25" customHeight="1" thickBot="1">
      <c r="A22" s="1"/>
      <c r="B22" s="153"/>
      <c r="C22" s="195"/>
      <c r="D22" s="196"/>
      <c r="E22" s="159"/>
      <c r="F22" s="219" t="s">
        <v>8</v>
      </c>
      <c r="G22" s="220"/>
      <c r="H22" s="220"/>
      <c r="I22" s="220"/>
      <c r="J22" s="221"/>
      <c r="K22" s="164"/>
      <c r="L22" s="133"/>
      <c r="M22" s="136" t="s">
        <v>80</v>
      </c>
      <c r="N22" s="137"/>
      <c r="O22" s="216" t="s">
        <v>7</v>
      </c>
      <c r="P22" s="217"/>
      <c r="Q22" s="217"/>
      <c r="R22" s="217"/>
      <c r="S22" s="217"/>
      <c r="T22" s="218"/>
      <c r="U22" s="92">
        <v>0</v>
      </c>
      <c r="V22" s="115" t="str">
        <f>IF(L19="Undead","",(IF(L19="Necromantic","",(IF(L19="Khemri","",(IF(L19="Nurgle","","x")))))))</f>
        <v>x</v>
      </c>
      <c r="W22" s="114">
        <v>8</v>
      </c>
      <c r="X22" s="113" t="s">
        <v>80</v>
      </c>
      <c r="Y22" s="131">
        <f>U22*W22</f>
        <v>0</v>
      </c>
      <c r="Z22" s="83"/>
      <c r="AA22" s="83"/>
      <c r="AB22" s="84"/>
      <c r="AC22" s="84"/>
      <c r="AD22" s="84"/>
      <c r="AE22" s="84"/>
      <c r="AF22" s="84"/>
      <c r="AG22" s="84"/>
      <c r="AH22" s="84"/>
      <c r="AI22" s="2"/>
      <c r="AJ22" s="18"/>
      <c r="AK22" s="18"/>
      <c r="AL22" s="18"/>
      <c r="AM22" s="18"/>
      <c r="AN22" s="18"/>
      <c r="AO22" s="18"/>
      <c r="AP22" s="18"/>
      <c r="AQ22" s="21">
        <f>FLOOR(L22,10)</f>
        <v>0</v>
      </c>
      <c r="AR22" s="6"/>
      <c r="AS22" s="6"/>
      <c r="AT22" s="6"/>
      <c r="AU22" s="6"/>
      <c r="AV22" s="6"/>
      <c r="AW22" s="7">
        <f t="shared" si="29"/>
        <v>20</v>
      </c>
      <c r="AX22" s="19" t="s">
        <v>107</v>
      </c>
      <c r="AY22" s="19">
        <v>8</v>
      </c>
      <c r="AZ22" s="23">
        <v>4</v>
      </c>
      <c r="BA22" s="23">
        <v>2</v>
      </c>
      <c r="BB22" s="23">
        <v>4</v>
      </c>
      <c r="BC22" s="23">
        <v>4</v>
      </c>
      <c r="BD22" s="25" t="s">
        <v>108</v>
      </c>
      <c r="BE22" s="22">
        <v>8</v>
      </c>
      <c r="BF22" s="22" t="s">
        <v>47</v>
      </c>
      <c r="BG22" s="43">
        <v>1</v>
      </c>
      <c r="BH22" s="22"/>
      <c r="BI22" s="11"/>
      <c r="BJ22" s="12"/>
      <c r="BK22" s="12"/>
      <c r="BL22" s="10"/>
      <c r="BM22" s="11"/>
      <c r="BN22" s="10"/>
      <c r="BO22" s="38"/>
      <c r="BP22" s="10"/>
      <c r="BQ22" s="10"/>
      <c r="BR22" s="10"/>
      <c r="BS22" s="11"/>
      <c r="BT22" s="14"/>
      <c r="BU22" s="13"/>
      <c r="BV22" s="13"/>
      <c r="BW22" s="13"/>
      <c r="BX22" s="13"/>
      <c r="BY22" s="13"/>
      <c r="BZ22" s="14"/>
      <c r="CA22" s="13"/>
      <c r="CB22" s="13"/>
      <c r="CC22" s="13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FO22" s="22"/>
    </row>
    <row r="23" spans="1:171" ht="17.25" customHeight="1" thickBot="1">
      <c r="A23" s="1"/>
      <c r="B23" s="154"/>
      <c r="C23" s="197"/>
      <c r="D23" s="198"/>
      <c r="E23" s="160"/>
      <c r="F23" s="116"/>
      <c r="G23" s="117"/>
      <c r="H23" s="108"/>
      <c r="I23" s="108"/>
      <c r="J23" s="108"/>
      <c r="K23" s="108"/>
      <c r="L23" s="109"/>
      <c r="M23" s="110"/>
      <c r="N23" s="108"/>
      <c r="O23" s="155"/>
      <c r="P23" s="155"/>
      <c r="Q23" s="155"/>
      <c r="R23" s="155"/>
      <c r="S23" s="155"/>
      <c r="T23" s="155"/>
      <c r="U23" s="111"/>
      <c r="V23" s="107"/>
      <c r="W23" s="106"/>
      <c r="X23" s="166" t="s">
        <v>10</v>
      </c>
      <c r="Y23" s="188">
        <f>SUM(Y18:Y22)</f>
        <v>16</v>
      </c>
      <c r="Z23" s="83"/>
      <c r="AA23" s="83"/>
      <c r="AB23" s="84"/>
      <c r="AC23" s="84"/>
      <c r="AD23" s="84"/>
      <c r="AE23" s="84"/>
      <c r="AF23" s="84"/>
      <c r="AG23" s="84"/>
      <c r="AH23" s="84"/>
      <c r="AI23" s="2"/>
      <c r="AJ23" s="18"/>
      <c r="AK23" s="18"/>
      <c r="AL23" s="18"/>
      <c r="AM23" s="18"/>
      <c r="AN23" s="18"/>
      <c r="AO23" s="18"/>
      <c r="AP23" s="18"/>
      <c r="AQ23" s="6"/>
      <c r="AR23" s="6"/>
      <c r="AS23" s="6"/>
      <c r="AT23" s="6"/>
      <c r="AU23" s="6"/>
      <c r="AV23" s="6"/>
      <c r="AW23" s="7">
        <f t="shared" si="29"/>
        <v>21</v>
      </c>
      <c r="AX23" s="19" t="s">
        <v>109</v>
      </c>
      <c r="AY23" s="19">
        <v>4</v>
      </c>
      <c r="AZ23" s="23">
        <v>3</v>
      </c>
      <c r="BA23" s="23">
        <v>4</v>
      </c>
      <c r="BB23" s="23">
        <v>5</v>
      </c>
      <c r="BC23" s="23">
        <v>4</v>
      </c>
      <c r="BD23" s="25" t="s">
        <v>110</v>
      </c>
      <c r="BE23" s="22">
        <v>8</v>
      </c>
      <c r="BF23" s="22" t="s">
        <v>13</v>
      </c>
      <c r="BG23" s="22">
        <v>1</v>
      </c>
      <c r="BH23" s="22"/>
      <c r="BI23" s="11"/>
      <c r="BJ23" s="12"/>
      <c r="BK23" s="12"/>
      <c r="BL23" s="10"/>
      <c r="BM23" s="11"/>
      <c r="BN23" s="10"/>
      <c r="BO23" s="38"/>
      <c r="BP23" s="10"/>
      <c r="BQ23" s="10"/>
      <c r="BR23" s="10"/>
      <c r="BS23" s="11"/>
      <c r="BT23" s="14"/>
      <c r="BU23" s="13"/>
      <c r="BV23" s="13"/>
      <c r="BW23" s="13"/>
      <c r="BX23" s="13"/>
      <c r="BY23" s="13"/>
      <c r="BZ23" s="14"/>
      <c r="CA23" s="13"/>
      <c r="CB23" s="13"/>
      <c r="CC23" s="13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FO23" s="22"/>
    </row>
    <row r="24" spans="1:171" ht="17.25" customHeight="1" hidden="1">
      <c r="A24" s="1"/>
      <c r="B24" s="41"/>
      <c r="C24" s="58"/>
      <c r="D24" s="58"/>
      <c r="E24" s="58"/>
      <c r="F24" s="56"/>
      <c r="G24" s="56"/>
      <c r="H24" s="56"/>
      <c r="I24" s="56"/>
      <c r="J24" s="56"/>
      <c r="K24" s="56"/>
      <c r="L24" s="46"/>
      <c r="M24" s="47"/>
      <c r="N24" s="48"/>
      <c r="O24" s="49"/>
      <c r="P24" s="49"/>
      <c r="Q24" s="49"/>
      <c r="R24" s="49"/>
      <c r="S24" s="49"/>
      <c r="T24" s="49"/>
      <c r="U24" s="50"/>
      <c r="V24" s="51"/>
      <c r="W24" s="52"/>
      <c r="X24" s="53"/>
      <c r="Y24" s="54"/>
      <c r="Z24" s="2"/>
      <c r="AA24" s="2"/>
      <c r="AB24" s="41"/>
      <c r="AC24" s="41"/>
      <c r="AD24" s="41"/>
      <c r="AE24" s="41"/>
      <c r="AF24" s="41"/>
      <c r="AG24" s="41"/>
      <c r="AH24" s="41"/>
      <c r="AI24" s="2"/>
      <c r="AJ24" s="18"/>
      <c r="AK24" s="18"/>
      <c r="AL24" s="18"/>
      <c r="AM24" s="18"/>
      <c r="AN24" s="18"/>
      <c r="AO24" s="18"/>
      <c r="AP24" s="18"/>
      <c r="AQ24" s="6"/>
      <c r="AR24" s="6"/>
      <c r="AS24" s="6"/>
      <c r="AT24" s="6"/>
      <c r="AU24" s="6"/>
      <c r="AV24" s="6"/>
      <c r="AW24" s="7">
        <f t="shared" si="29"/>
        <v>22</v>
      </c>
      <c r="AX24" s="19" t="s">
        <v>111</v>
      </c>
      <c r="AY24" s="19">
        <v>5</v>
      </c>
      <c r="AZ24" s="23">
        <v>3</v>
      </c>
      <c r="BA24" s="23">
        <v>3</v>
      </c>
      <c r="BB24" s="23">
        <v>6</v>
      </c>
      <c r="BC24" s="23">
        <v>4</v>
      </c>
      <c r="BD24" s="25" t="s">
        <v>98</v>
      </c>
      <c r="BE24" s="22">
        <v>9</v>
      </c>
      <c r="BF24" s="22" t="s">
        <v>14</v>
      </c>
      <c r="BG24" s="22">
        <v>1</v>
      </c>
      <c r="BH24" s="22"/>
      <c r="BI24" s="11"/>
      <c r="BJ24" s="12"/>
      <c r="BK24" s="12"/>
      <c r="BL24" s="10"/>
      <c r="BM24" s="11"/>
      <c r="BN24" s="10"/>
      <c r="BO24" s="38"/>
      <c r="BP24" s="10"/>
      <c r="BQ24" s="10"/>
      <c r="BR24" s="10"/>
      <c r="BS24" s="11"/>
      <c r="BT24" s="14"/>
      <c r="BU24" s="13"/>
      <c r="BV24" s="13"/>
      <c r="BW24" s="13"/>
      <c r="BX24" s="13"/>
      <c r="BY24" s="13"/>
      <c r="BZ24" s="14"/>
      <c r="CA24" s="13"/>
      <c r="CB24" s="13"/>
      <c r="CC24" s="13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FO24" s="22"/>
    </row>
    <row r="25" spans="1:171" ht="17.25" customHeight="1" hidden="1">
      <c r="A25" s="1"/>
      <c r="B25" s="41"/>
      <c r="C25" s="58"/>
      <c r="D25" s="58"/>
      <c r="E25" s="58"/>
      <c r="F25" s="57"/>
      <c r="G25" s="57"/>
      <c r="H25" s="57"/>
      <c r="I25" s="57"/>
      <c r="J25" s="57"/>
      <c r="K25" s="57"/>
      <c r="L25" s="57"/>
      <c r="M25" s="57"/>
      <c r="N25" s="57"/>
      <c r="O25" s="2"/>
      <c r="P25" s="41"/>
      <c r="Q25" s="41"/>
      <c r="R25" s="41"/>
      <c r="S25" s="41"/>
      <c r="T25" s="41"/>
      <c r="U25" s="41"/>
      <c r="V25" s="41"/>
      <c r="W25" s="41"/>
      <c r="X25" s="41"/>
      <c r="Y25" s="55"/>
      <c r="Z25" s="5"/>
      <c r="AA25" s="5"/>
      <c r="AB25" s="41"/>
      <c r="AC25" s="41"/>
      <c r="AD25" s="41"/>
      <c r="AE25" s="41"/>
      <c r="AF25" s="41"/>
      <c r="AG25" s="41"/>
      <c r="AH25" s="41"/>
      <c r="AI25" s="2"/>
      <c r="AJ25" s="18"/>
      <c r="AK25" s="18"/>
      <c r="AL25" s="18"/>
      <c r="AM25" s="18"/>
      <c r="AN25" s="18"/>
      <c r="AO25" s="18"/>
      <c r="AP25" s="18"/>
      <c r="AQ25" s="6"/>
      <c r="AR25" s="6"/>
      <c r="AS25" s="6"/>
      <c r="AT25" s="6"/>
      <c r="AU25" s="6"/>
      <c r="AV25" s="6"/>
      <c r="AW25" s="7">
        <f t="shared" si="29"/>
        <v>23</v>
      </c>
      <c r="AX25" s="19" t="s">
        <v>112</v>
      </c>
      <c r="AY25" s="19">
        <v>6</v>
      </c>
      <c r="AZ25" s="23">
        <v>4</v>
      </c>
      <c r="BA25" s="23">
        <v>3</v>
      </c>
      <c r="BB25" s="23">
        <v>3</v>
      </c>
      <c r="BC25" s="23">
        <v>4</v>
      </c>
      <c r="BD25" s="25" t="s">
        <v>113</v>
      </c>
      <c r="BE25" s="22">
        <v>8</v>
      </c>
      <c r="BF25" s="22" t="s">
        <v>15</v>
      </c>
      <c r="BG25" s="22">
        <v>1</v>
      </c>
      <c r="BH25" s="22"/>
      <c r="BI25" s="11"/>
      <c r="BJ25" s="12"/>
      <c r="BK25" s="12"/>
      <c r="BL25" s="10"/>
      <c r="BM25" s="11"/>
      <c r="BN25" s="10"/>
      <c r="BO25" s="38"/>
      <c r="BP25" s="10"/>
      <c r="BQ25" s="10"/>
      <c r="BR25" s="10"/>
      <c r="BS25" s="11"/>
      <c r="BT25" s="14"/>
      <c r="BU25" s="13"/>
      <c r="BV25" s="13"/>
      <c r="BW25" s="13"/>
      <c r="BX25" s="13"/>
      <c r="BY25" s="13"/>
      <c r="BZ25" s="14"/>
      <c r="CA25" s="13"/>
      <c r="CB25" s="13"/>
      <c r="CC25" s="13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FO25" s="22"/>
    </row>
    <row r="26" spans="1:171" ht="17.25" customHeight="1" hidden="1" thickBot="1">
      <c r="A26" s="1"/>
      <c r="B26" s="2"/>
      <c r="C26" s="2"/>
      <c r="D26" s="3"/>
      <c r="E26" s="3"/>
      <c r="F26" s="2"/>
      <c r="G26" s="2"/>
      <c r="H26" s="2"/>
      <c r="I26" s="2"/>
      <c r="J26" s="2"/>
      <c r="K26" s="2"/>
      <c r="L26" s="2"/>
      <c r="M26" s="2"/>
      <c r="N26" s="2"/>
      <c r="O26" s="2"/>
      <c r="P26" s="4"/>
      <c r="Q26" s="4"/>
      <c r="R26" s="4"/>
      <c r="S26" s="2"/>
      <c r="T26" s="2"/>
      <c r="U26" s="2"/>
      <c r="V26" s="2"/>
      <c r="W26" s="2"/>
      <c r="X26" s="2"/>
      <c r="Y26" s="5"/>
      <c r="Z26" s="5"/>
      <c r="AA26" s="5"/>
      <c r="AB26" s="41"/>
      <c r="AC26" s="41"/>
      <c r="AD26" s="41"/>
      <c r="AE26" s="41"/>
      <c r="AF26" s="41"/>
      <c r="AG26" s="41"/>
      <c r="AH26" s="41"/>
      <c r="AI26" s="2"/>
      <c r="AJ26" s="18"/>
      <c r="AK26" s="18"/>
      <c r="AL26" s="18"/>
      <c r="AM26" s="18"/>
      <c r="AN26" s="18"/>
      <c r="AO26" s="18"/>
      <c r="AP26" s="18"/>
      <c r="AQ26" s="6"/>
      <c r="AR26" s="6"/>
      <c r="AS26" s="6"/>
      <c r="AT26" s="6"/>
      <c r="AU26" s="6"/>
      <c r="AV26" s="6"/>
      <c r="AW26" s="7">
        <f t="shared" si="29"/>
        <v>24</v>
      </c>
      <c r="AX26" s="19" t="s">
        <v>119</v>
      </c>
      <c r="AY26" s="19">
        <v>5</v>
      </c>
      <c r="AZ26" s="23">
        <v>5</v>
      </c>
      <c r="BA26" s="23">
        <v>3</v>
      </c>
      <c r="BB26" s="23">
        <v>4</v>
      </c>
      <c r="BC26" s="23">
        <v>5</v>
      </c>
      <c r="BD26" s="25" t="s">
        <v>114</v>
      </c>
      <c r="BE26" s="22">
        <v>7</v>
      </c>
      <c r="BF26" s="22" t="s">
        <v>16</v>
      </c>
      <c r="BG26" s="22">
        <v>1</v>
      </c>
      <c r="BH26" s="22"/>
      <c r="BI26" s="11"/>
      <c r="BL26" s="10"/>
      <c r="BM26" s="11"/>
      <c r="BN26" s="10"/>
      <c r="BO26" s="38"/>
      <c r="BP26" s="10"/>
      <c r="BQ26" s="10"/>
      <c r="BR26" s="10"/>
      <c r="BS26" s="11"/>
      <c r="BT26" s="14"/>
      <c r="BU26" s="13"/>
      <c r="BV26" s="13"/>
      <c r="BW26" s="13"/>
      <c r="BX26" s="13"/>
      <c r="BY26" s="13"/>
      <c r="BZ26" s="14"/>
      <c r="CA26" s="13"/>
      <c r="CB26" s="13"/>
      <c r="CC26" s="13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FO26" s="22"/>
    </row>
    <row r="27" spans="1:171" ht="17.25" customHeight="1" hidden="1" thickBot="1">
      <c r="A27" s="1"/>
      <c r="B27" s="138"/>
      <c r="C27" s="229"/>
      <c r="D27" s="248" t="s">
        <v>208</v>
      </c>
      <c r="E27" s="139"/>
      <c r="F27" s="251" t="s">
        <v>217</v>
      </c>
      <c r="G27" s="138"/>
      <c r="H27" s="138"/>
      <c r="I27" s="138"/>
      <c r="J27" s="138"/>
      <c r="K27" s="138"/>
      <c r="L27" s="78"/>
      <c r="M27" s="79"/>
      <c r="N27" s="138"/>
      <c r="O27" s="138"/>
      <c r="P27" s="140"/>
      <c r="Q27" s="140"/>
      <c r="R27" s="140"/>
      <c r="S27" s="138"/>
      <c r="T27" s="138"/>
      <c r="U27" s="138"/>
      <c r="V27" s="171">
        <f>AP3</f>
        <v>1</v>
      </c>
      <c r="W27" s="172">
        <f>VLOOKUP(V27,$BM$1:$BO$15,2,FALSE)</f>
        <v>0</v>
      </c>
      <c r="X27" s="173">
        <f>COUNTIF(W27,"*Guard*")</f>
        <v>0</v>
      </c>
      <c r="Y27" s="174">
        <f>COUNTIF(AJ3:AO3,14)</f>
        <v>0</v>
      </c>
      <c r="Z27" s="175">
        <f>IF(AND(Y27&gt;0,X27&lt;1),"ERROR",0)</f>
        <v>0</v>
      </c>
      <c r="AA27" s="141"/>
      <c r="AB27" s="41"/>
      <c r="AC27" s="41"/>
      <c r="AD27" s="41"/>
      <c r="AE27" s="41"/>
      <c r="AF27" s="41"/>
      <c r="AG27" s="41"/>
      <c r="AH27" s="41"/>
      <c r="AI27" s="2"/>
      <c r="AJ27" s="18"/>
      <c r="AK27" s="18"/>
      <c r="AL27" s="18"/>
      <c r="AM27" s="18"/>
      <c r="AN27" s="18"/>
      <c r="AO27" s="18"/>
      <c r="AP27" s="18"/>
      <c r="AQ27" s="6"/>
      <c r="AR27" s="6"/>
      <c r="AS27" s="6"/>
      <c r="AT27" s="6"/>
      <c r="AU27" s="6"/>
      <c r="AV27" s="6"/>
      <c r="AW27" s="7">
        <f t="shared" si="29"/>
        <v>25</v>
      </c>
      <c r="AX27" s="19" t="s">
        <v>118</v>
      </c>
      <c r="AY27" s="19">
        <v>5</v>
      </c>
      <c r="AZ27" s="23">
        <v>3</v>
      </c>
      <c r="BA27" s="23">
        <v>4</v>
      </c>
      <c r="BB27" s="23">
        <v>4</v>
      </c>
      <c r="BC27" s="23">
        <v>5</v>
      </c>
      <c r="BD27" s="25" t="s">
        <v>115</v>
      </c>
      <c r="BE27" s="22">
        <v>8</v>
      </c>
      <c r="BF27" s="22" t="s">
        <v>17</v>
      </c>
      <c r="BG27" s="22">
        <v>1</v>
      </c>
      <c r="BH27" s="43"/>
      <c r="BI27" s="11"/>
      <c r="BJ27" s="12"/>
      <c r="BK27" s="12"/>
      <c r="BL27" s="10"/>
      <c r="BM27" s="11"/>
      <c r="BN27" s="10"/>
      <c r="BO27" s="38"/>
      <c r="BP27" s="10"/>
      <c r="BQ27" s="10"/>
      <c r="BR27" s="10"/>
      <c r="BS27" s="11"/>
      <c r="BT27" s="14"/>
      <c r="BU27" s="13"/>
      <c r="BV27" s="13"/>
      <c r="BW27" s="13"/>
      <c r="BX27" s="13"/>
      <c r="BY27" s="13"/>
      <c r="BZ27" s="14"/>
      <c r="CA27" s="13"/>
      <c r="CB27" s="13"/>
      <c r="CC27" s="13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FO27" s="43"/>
    </row>
    <row r="28" spans="1:171" ht="12.75" hidden="1">
      <c r="A28" s="1"/>
      <c r="B28" s="138"/>
      <c r="C28" s="228"/>
      <c r="D28" s="248" t="s">
        <v>209</v>
      </c>
      <c r="E28" s="139"/>
      <c r="F28" s="251" t="s">
        <v>218</v>
      </c>
      <c r="G28" s="138"/>
      <c r="H28" s="138"/>
      <c r="I28" s="138"/>
      <c r="J28" s="138"/>
      <c r="K28" s="138"/>
      <c r="L28" s="138"/>
      <c r="M28" s="138"/>
      <c r="N28" s="138"/>
      <c r="O28" s="138"/>
      <c r="P28" s="140"/>
      <c r="Q28" s="140"/>
      <c r="R28" s="140"/>
      <c r="S28" s="138"/>
      <c r="T28" s="138"/>
      <c r="U28" s="138"/>
      <c r="V28" s="176">
        <f aca="true" t="shared" si="30" ref="V28:V40">AP4</f>
        <v>1</v>
      </c>
      <c r="W28" s="177">
        <f aca="true" t="shared" si="31" ref="W28:W40">VLOOKUP(V28,$BM$1:$BO$15,2,FALSE)</f>
        <v>0</v>
      </c>
      <c r="X28" s="178">
        <f aca="true" t="shared" si="32" ref="X28:X40">COUNTIF(W28,"*Guard*")</f>
        <v>0</v>
      </c>
      <c r="Y28" s="179">
        <f aca="true" t="shared" si="33" ref="Y28:Y40">COUNTIF(AJ4:AO4,14)</f>
        <v>0</v>
      </c>
      <c r="Z28" s="180">
        <f aca="true" t="shared" si="34" ref="Z28:Z40">IF(AND(Y28&gt;0,X28&lt;1),"ERROR",0)</f>
        <v>0</v>
      </c>
      <c r="AA28" s="141"/>
      <c r="AB28" s="41"/>
      <c r="AC28" s="41"/>
      <c r="AD28" s="41"/>
      <c r="AE28" s="41"/>
      <c r="AF28" s="41"/>
      <c r="AG28" s="41"/>
      <c r="AH28" s="41"/>
      <c r="AI28" s="2"/>
      <c r="AJ28" s="18"/>
      <c r="AK28" s="18"/>
      <c r="AL28" s="18"/>
      <c r="AM28" s="18"/>
      <c r="AN28" s="18"/>
      <c r="AO28" s="18"/>
      <c r="AP28" s="18"/>
      <c r="AQ28" s="6"/>
      <c r="AR28" s="6"/>
      <c r="AS28" s="6"/>
      <c r="AT28" s="6"/>
      <c r="AU28" s="6"/>
      <c r="AV28" s="6"/>
      <c r="AW28" s="7">
        <f t="shared" si="29"/>
        <v>26</v>
      </c>
      <c r="AX28" s="19" t="s">
        <v>117</v>
      </c>
      <c r="AY28" s="19">
        <v>7</v>
      </c>
      <c r="AZ28" s="23">
        <v>3</v>
      </c>
      <c r="BA28" s="23">
        <v>3</v>
      </c>
      <c r="BB28" s="23">
        <v>4</v>
      </c>
      <c r="BC28" s="23">
        <v>4</v>
      </c>
      <c r="BD28" s="25" t="s">
        <v>116</v>
      </c>
      <c r="BE28" s="22">
        <v>10</v>
      </c>
      <c r="BF28" s="22" t="s">
        <v>18</v>
      </c>
      <c r="BG28" s="43">
        <v>1</v>
      </c>
      <c r="BH28" s="22"/>
      <c r="BI28" s="11"/>
      <c r="BJ28" s="12"/>
      <c r="BK28" s="12"/>
      <c r="BL28" s="10"/>
      <c r="BM28" s="11"/>
      <c r="BN28" s="10"/>
      <c r="BO28" s="38"/>
      <c r="BP28" s="10"/>
      <c r="BQ28" s="10"/>
      <c r="BR28" s="10"/>
      <c r="BS28" s="11"/>
      <c r="BT28" s="14"/>
      <c r="BU28" s="13"/>
      <c r="BV28" s="13"/>
      <c r="BW28" s="13"/>
      <c r="BX28" s="13"/>
      <c r="BY28" s="13"/>
      <c r="BZ28" s="14"/>
      <c r="CA28" s="13"/>
      <c r="CB28" s="13"/>
      <c r="CC28" s="13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FO28" s="22"/>
    </row>
    <row r="29" spans="1:171" ht="18" customHeight="1" hidden="1">
      <c r="A29" s="1"/>
      <c r="B29" s="138"/>
      <c r="C29" s="230"/>
      <c r="D29" s="248" t="s">
        <v>227</v>
      </c>
      <c r="E29" s="139"/>
      <c r="F29" s="251" t="s">
        <v>219</v>
      </c>
      <c r="G29" s="138"/>
      <c r="H29" s="138"/>
      <c r="I29" s="138"/>
      <c r="J29" s="138"/>
      <c r="K29" s="138"/>
      <c r="L29" s="138"/>
      <c r="M29" s="138"/>
      <c r="N29" s="138"/>
      <c r="O29" s="138"/>
      <c r="P29" s="140"/>
      <c r="Q29" s="140"/>
      <c r="R29" s="140"/>
      <c r="S29" s="138"/>
      <c r="T29" s="138"/>
      <c r="U29" s="138"/>
      <c r="V29" s="176">
        <f t="shared" si="30"/>
        <v>1</v>
      </c>
      <c r="W29" s="177">
        <f t="shared" si="31"/>
        <v>0</v>
      </c>
      <c r="X29" s="178">
        <f t="shared" si="32"/>
        <v>0</v>
      </c>
      <c r="Y29" s="179">
        <f t="shared" si="33"/>
        <v>0</v>
      </c>
      <c r="Z29" s="180">
        <f t="shared" si="34"/>
        <v>0</v>
      </c>
      <c r="AA29" s="141"/>
      <c r="AB29" s="41"/>
      <c r="AC29" s="41"/>
      <c r="AD29" s="41"/>
      <c r="AE29" s="41"/>
      <c r="AF29" s="41"/>
      <c r="AG29" s="41"/>
      <c r="AH29" s="41"/>
      <c r="AI29" s="2"/>
      <c r="AJ29" s="18"/>
      <c r="AK29" s="18"/>
      <c r="AL29" s="18"/>
      <c r="AM29" s="18"/>
      <c r="AN29" s="18"/>
      <c r="AO29" s="18"/>
      <c r="AP29" s="18"/>
      <c r="AQ29" s="6"/>
      <c r="AR29" s="6"/>
      <c r="AS29" s="6"/>
      <c r="AT29" s="6"/>
      <c r="AU29" s="6"/>
      <c r="AV29" s="6"/>
      <c r="AW29" s="7">
        <f t="shared" si="29"/>
        <v>27</v>
      </c>
      <c r="AX29" s="8" t="s">
        <v>121</v>
      </c>
      <c r="AY29" s="8">
        <v>5</v>
      </c>
      <c r="AZ29" s="9">
        <v>3</v>
      </c>
      <c r="BA29" s="9">
        <v>4</v>
      </c>
      <c r="BB29" s="9">
        <v>5</v>
      </c>
      <c r="BC29" s="9">
        <v>4</v>
      </c>
      <c r="BD29" s="24" t="s">
        <v>123</v>
      </c>
      <c r="BE29" s="10">
        <v>9</v>
      </c>
      <c r="BF29" s="22" t="s">
        <v>19</v>
      </c>
      <c r="BG29" s="22">
        <v>1</v>
      </c>
      <c r="BH29" s="22"/>
      <c r="BI29" s="11"/>
      <c r="BJ29" s="12"/>
      <c r="BK29" s="12"/>
      <c r="BL29" s="10"/>
      <c r="BM29" s="11"/>
      <c r="BN29" s="10"/>
      <c r="BO29" s="38"/>
      <c r="BP29" s="10"/>
      <c r="BQ29" s="10"/>
      <c r="BR29" s="10"/>
      <c r="BS29" s="11"/>
      <c r="BT29" s="14"/>
      <c r="BU29" s="13"/>
      <c r="BV29" s="13"/>
      <c r="BW29" s="13"/>
      <c r="BX29" s="13"/>
      <c r="BY29" s="13"/>
      <c r="BZ29" s="14"/>
      <c r="CA29" s="13"/>
      <c r="CB29" s="13"/>
      <c r="CC29" s="13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FO29" s="22"/>
    </row>
    <row r="30" spans="1:171" ht="18" customHeight="1" hidden="1">
      <c r="A30" s="1"/>
      <c r="B30" s="141"/>
      <c r="C30" s="231"/>
      <c r="D30" s="249" t="s">
        <v>210</v>
      </c>
      <c r="E30" s="142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3"/>
      <c r="Q30" s="143"/>
      <c r="R30" s="143"/>
      <c r="S30" s="141"/>
      <c r="T30" s="141"/>
      <c r="U30" s="141"/>
      <c r="V30" s="176">
        <f t="shared" si="30"/>
        <v>1</v>
      </c>
      <c r="W30" s="177">
        <f t="shared" si="31"/>
        <v>0</v>
      </c>
      <c r="X30" s="178">
        <f t="shared" si="32"/>
        <v>0</v>
      </c>
      <c r="Y30" s="179">
        <f t="shared" si="33"/>
        <v>0</v>
      </c>
      <c r="Z30" s="180">
        <f t="shared" si="34"/>
        <v>0</v>
      </c>
      <c r="AA30" s="141"/>
      <c r="AB30" s="41"/>
      <c r="AC30" s="41"/>
      <c r="AD30" s="41"/>
      <c r="AE30" s="41"/>
      <c r="AF30" s="41"/>
      <c r="AG30" s="41"/>
      <c r="AH30" s="41"/>
      <c r="AI30" s="2"/>
      <c r="AJ30" s="18"/>
      <c r="AK30" s="18"/>
      <c r="AL30" s="18"/>
      <c r="AM30" s="18"/>
      <c r="AN30" s="18"/>
      <c r="AO30" s="18">
        <v>1</v>
      </c>
      <c r="AP30" s="18"/>
      <c r="AQ30" s="6"/>
      <c r="AR30" s="6"/>
      <c r="AS30" s="6"/>
      <c r="AT30" s="6"/>
      <c r="AU30" s="6"/>
      <c r="AV30" s="6"/>
      <c r="AW30" s="7">
        <f t="shared" si="29"/>
        <v>28</v>
      </c>
      <c r="AX30" s="8" t="s">
        <v>122</v>
      </c>
      <c r="AY30" s="8">
        <v>5</v>
      </c>
      <c r="AZ30" s="9">
        <v>3</v>
      </c>
      <c r="BA30" s="9">
        <v>5</v>
      </c>
      <c r="BB30" s="9">
        <v>4</v>
      </c>
      <c r="BC30" s="9">
        <v>3</v>
      </c>
      <c r="BD30" s="24" t="s">
        <v>124</v>
      </c>
      <c r="BE30" s="10">
        <v>10</v>
      </c>
      <c r="BF30" s="22" t="s">
        <v>20</v>
      </c>
      <c r="BG30" s="22">
        <v>1</v>
      </c>
      <c r="BH30" s="22"/>
      <c r="BI30" s="11"/>
      <c r="BJ30" s="12"/>
      <c r="BK30" s="12"/>
      <c r="BL30" s="10"/>
      <c r="BM30" s="11"/>
      <c r="BN30" s="10"/>
      <c r="BO30" s="38"/>
      <c r="BP30" s="10"/>
      <c r="BQ30" s="10"/>
      <c r="BR30" s="10"/>
      <c r="BS30" s="11"/>
      <c r="BT30" s="14"/>
      <c r="BU30" s="13"/>
      <c r="BV30" s="13"/>
      <c r="BW30" s="13"/>
      <c r="BX30" s="13"/>
      <c r="BY30" s="13"/>
      <c r="BZ30" s="14"/>
      <c r="CA30" s="13"/>
      <c r="CB30" s="13"/>
      <c r="CC30" s="13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FO30" s="22"/>
    </row>
    <row r="31" spans="1:171" ht="18" customHeight="1" hidden="1">
      <c r="A31" s="1"/>
      <c r="B31" s="144"/>
      <c r="C31" s="232"/>
      <c r="D31" s="250" t="s">
        <v>211</v>
      </c>
      <c r="E31" s="145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6"/>
      <c r="Q31" s="146"/>
      <c r="R31" s="146"/>
      <c r="S31" s="144"/>
      <c r="T31" s="144"/>
      <c r="U31" s="147"/>
      <c r="V31" s="176">
        <f t="shared" si="30"/>
        <v>1</v>
      </c>
      <c r="W31" s="177">
        <f t="shared" si="31"/>
        <v>0</v>
      </c>
      <c r="X31" s="178">
        <f t="shared" si="32"/>
        <v>0</v>
      </c>
      <c r="Y31" s="179">
        <f t="shared" si="33"/>
        <v>0</v>
      </c>
      <c r="Z31" s="180">
        <f t="shared" si="34"/>
        <v>0</v>
      </c>
      <c r="AA31" s="144"/>
      <c r="AO31" s="62">
        <f>AO30+1</f>
        <v>2</v>
      </c>
      <c r="AP31" s="62"/>
      <c r="AQ31" s="63" t="s">
        <v>165</v>
      </c>
      <c r="AW31" s="7">
        <f t="shared" si="29"/>
        <v>29</v>
      </c>
      <c r="AX31" s="19" t="s">
        <v>125</v>
      </c>
      <c r="AY31" s="19">
        <v>6</v>
      </c>
      <c r="AZ31" s="23">
        <v>4</v>
      </c>
      <c r="BA31" s="23">
        <v>3</v>
      </c>
      <c r="BB31" s="23">
        <v>4</v>
      </c>
      <c r="BC31" s="23">
        <v>4</v>
      </c>
      <c r="BD31" s="25" t="s">
        <v>126</v>
      </c>
      <c r="BE31" s="22">
        <v>10</v>
      </c>
      <c r="BF31" s="22" t="s">
        <v>21</v>
      </c>
      <c r="BG31" s="22">
        <v>1</v>
      </c>
      <c r="BH31" s="22"/>
      <c r="BI31" s="11"/>
      <c r="BJ31" s="12"/>
      <c r="BK31" s="12"/>
      <c r="BL31" s="10"/>
      <c r="BM31" s="11"/>
      <c r="BN31" s="10"/>
      <c r="BO31" s="38"/>
      <c r="BP31" s="10"/>
      <c r="BQ31" s="10"/>
      <c r="BR31" s="10"/>
      <c r="BS31" s="11"/>
      <c r="BT31" s="14"/>
      <c r="BU31" s="13"/>
      <c r="BV31" s="13"/>
      <c r="BW31" s="13"/>
      <c r="BX31" s="13"/>
      <c r="BY31" s="13"/>
      <c r="BZ31" s="14"/>
      <c r="CA31" s="13"/>
      <c r="CB31" s="13"/>
      <c r="CC31" s="13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FO31" s="22"/>
    </row>
    <row r="32" spans="1:171" ht="18" customHeight="1" hidden="1">
      <c r="A32" s="31"/>
      <c r="B32" s="144"/>
      <c r="C32" s="233"/>
      <c r="D32" s="250" t="s">
        <v>212</v>
      </c>
      <c r="E32" s="145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6"/>
      <c r="Q32" s="146"/>
      <c r="R32" s="146"/>
      <c r="S32" s="144"/>
      <c r="T32" s="144"/>
      <c r="U32" s="147"/>
      <c r="V32" s="176">
        <f t="shared" si="30"/>
        <v>1</v>
      </c>
      <c r="W32" s="177">
        <f t="shared" si="31"/>
        <v>0</v>
      </c>
      <c r="X32" s="178">
        <f t="shared" si="32"/>
        <v>0</v>
      </c>
      <c r="Y32" s="179">
        <f t="shared" si="33"/>
        <v>0</v>
      </c>
      <c r="Z32" s="180">
        <f t="shared" si="34"/>
        <v>0</v>
      </c>
      <c r="AA32" s="144"/>
      <c r="AO32" s="62">
        <f>AO31+1</f>
        <v>3</v>
      </c>
      <c r="AP32" s="62"/>
      <c r="AQ32" s="63" t="s">
        <v>166</v>
      </c>
      <c r="AW32" s="7">
        <f t="shared" si="29"/>
        <v>30</v>
      </c>
      <c r="AX32" s="19" t="s">
        <v>127</v>
      </c>
      <c r="AY32" s="19">
        <v>6</v>
      </c>
      <c r="AZ32" s="23">
        <v>5</v>
      </c>
      <c r="BA32" s="23">
        <v>3</v>
      </c>
      <c r="BB32" s="23">
        <v>3</v>
      </c>
      <c r="BC32" s="23">
        <v>5</v>
      </c>
      <c r="BD32" s="25" t="s">
        <v>128</v>
      </c>
      <c r="BE32" s="22">
        <v>12</v>
      </c>
      <c r="BF32" s="22" t="s">
        <v>22</v>
      </c>
      <c r="BG32" s="22">
        <v>1</v>
      </c>
      <c r="BH32" s="43"/>
      <c r="BI32" s="11"/>
      <c r="BJ32" s="12"/>
      <c r="BK32" s="12"/>
      <c r="BL32" s="10"/>
      <c r="BM32" s="11"/>
      <c r="BN32" s="10"/>
      <c r="BO32" s="38"/>
      <c r="BP32" s="10"/>
      <c r="BQ32" s="10"/>
      <c r="BR32" s="10"/>
      <c r="BS32" s="11"/>
      <c r="BT32" s="14"/>
      <c r="BU32" s="13"/>
      <c r="BV32" s="13"/>
      <c r="BW32" s="13"/>
      <c r="BX32" s="13"/>
      <c r="BY32" s="13"/>
      <c r="BZ32" s="14"/>
      <c r="CA32" s="13"/>
      <c r="CB32" s="13"/>
      <c r="CC32" s="13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FO32" s="43"/>
    </row>
    <row r="33" spans="2:171" ht="18" customHeight="1" hidden="1">
      <c r="B33" s="144"/>
      <c r="C33" s="234"/>
      <c r="D33" s="250" t="s">
        <v>213</v>
      </c>
      <c r="E33" s="145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6"/>
      <c r="Q33" s="146"/>
      <c r="R33" s="146"/>
      <c r="S33" s="144"/>
      <c r="T33" s="144"/>
      <c r="U33" s="147"/>
      <c r="V33" s="176">
        <f t="shared" si="30"/>
        <v>1</v>
      </c>
      <c r="W33" s="177">
        <f t="shared" si="31"/>
        <v>0</v>
      </c>
      <c r="X33" s="178">
        <f t="shared" si="32"/>
        <v>0</v>
      </c>
      <c r="Y33" s="179">
        <f t="shared" si="33"/>
        <v>0</v>
      </c>
      <c r="Z33" s="180">
        <f t="shared" si="34"/>
        <v>0</v>
      </c>
      <c r="AA33" s="144"/>
      <c r="AO33" s="62">
        <f aca="true" t="shared" si="35" ref="AO33:AO54">AO32+1</f>
        <v>4</v>
      </c>
      <c r="AP33" s="62"/>
      <c r="AQ33" s="63" t="s">
        <v>167</v>
      </c>
      <c r="AW33" s="7">
        <f t="shared" si="29"/>
        <v>31</v>
      </c>
      <c r="AX33" s="19" t="s">
        <v>129</v>
      </c>
      <c r="AY33" s="19">
        <v>6</v>
      </c>
      <c r="AZ33" s="23">
        <v>4</v>
      </c>
      <c r="BA33" s="23">
        <v>3</v>
      </c>
      <c r="BB33" s="23">
        <v>4</v>
      </c>
      <c r="BC33" s="23">
        <v>5</v>
      </c>
      <c r="BD33" s="25" t="s">
        <v>130</v>
      </c>
      <c r="BE33" s="22">
        <v>8</v>
      </c>
      <c r="BF33" s="22" t="s">
        <v>23</v>
      </c>
      <c r="BG33" s="43">
        <v>1</v>
      </c>
      <c r="BH33" s="10"/>
      <c r="BI33" s="11"/>
      <c r="BJ33" s="12"/>
      <c r="BK33" s="12"/>
      <c r="BL33" s="10"/>
      <c r="BM33" s="11"/>
      <c r="BN33" s="10"/>
      <c r="BO33" s="38"/>
      <c r="BP33" s="10"/>
      <c r="BQ33" s="10"/>
      <c r="BR33" s="10"/>
      <c r="BS33" s="11"/>
      <c r="FO33" s="10"/>
    </row>
    <row r="34" spans="2:171" ht="18" customHeight="1" hidden="1">
      <c r="B34" s="144"/>
      <c r="C34" s="236"/>
      <c r="D34" s="250" t="s">
        <v>214</v>
      </c>
      <c r="E34" s="145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6"/>
      <c r="Q34" s="146"/>
      <c r="R34" s="146"/>
      <c r="S34" s="144"/>
      <c r="T34" s="144"/>
      <c r="U34" s="147"/>
      <c r="V34" s="176">
        <f t="shared" si="30"/>
        <v>1</v>
      </c>
      <c r="W34" s="177">
        <f t="shared" si="31"/>
        <v>0</v>
      </c>
      <c r="X34" s="178">
        <f t="shared" si="32"/>
        <v>0</v>
      </c>
      <c r="Y34" s="179">
        <f t="shared" si="33"/>
        <v>0</v>
      </c>
      <c r="Z34" s="180">
        <f t="shared" si="34"/>
        <v>0</v>
      </c>
      <c r="AA34" s="144"/>
      <c r="AO34" s="62">
        <f t="shared" si="35"/>
        <v>5</v>
      </c>
      <c r="AP34" s="62"/>
      <c r="AQ34" s="63" t="s">
        <v>152</v>
      </c>
      <c r="AW34" s="7">
        <f t="shared" si="29"/>
        <v>32</v>
      </c>
      <c r="AX34" s="8" t="s">
        <v>132</v>
      </c>
      <c r="AY34" s="8">
        <v>6</v>
      </c>
      <c r="AZ34" s="9">
        <v>4</v>
      </c>
      <c r="BA34" s="9">
        <v>4</v>
      </c>
      <c r="BB34" s="9">
        <v>3</v>
      </c>
      <c r="BC34" s="9">
        <v>5</v>
      </c>
      <c r="BD34" s="24" t="s">
        <v>133</v>
      </c>
      <c r="BE34" s="10">
        <v>12</v>
      </c>
      <c r="BF34" s="22" t="s">
        <v>24</v>
      </c>
      <c r="BG34" s="10">
        <v>1</v>
      </c>
      <c r="BH34" s="10"/>
      <c r="BI34" s="11"/>
      <c r="BJ34" s="12"/>
      <c r="BK34" s="12"/>
      <c r="BL34" s="10"/>
      <c r="BM34" s="11"/>
      <c r="BN34" s="10"/>
      <c r="BO34" s="38"/>
      <c r="BP34" s="10"/>
      <c r="BQ34" s="10"/>
      <c r="BR34" s="10"/>
      <c r="BS34" s="11"/>
      <c r="FO34" s="10"/>
    </row>
    <row r="35" spans="2:171" ht="18" customHeight="1" hidden="1">
      <c r="B35" s="144"/>
      <c r="C35" s="237"/>
      <c r="D35" s="250" t="s">
        <v>215</v>
      </c>
      <c r="E35" s="145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6"/>
      <c r="Q35" s="146"/>
      <c r="R35" s="146"/>
      <c r="S35" s="144"/>
      <c r="T35" s="144"/>
      <c r="U35" s="147"/>
      <c r="V35" s="176">
        <f t="shared" si="30"/>
        <v>1</v>
      </c>
      <c r="W35" s="177">
        <f t="shared" si="31"/>
        <v>0</v>
      </c>
      <c r="X35" s="178">
        <f t="shared" si="32"/>
        <v>0</v>
      </c>
      <c r="Y35" s="179">
        <f t="shared" si="33"/>
        <v>0</v>
      </c>
      <c r="Z35" s="180">
        <f t="shared" si="34"/>
        <v>0</v>
      </c>
      <c r="AA35" s="144"/>
      <c r="AO35" s="62">
        <f t="shared" si="35"/>
        <v>6</v>
      </c>
      <c r="AP35" s="62"/>
      <c r="AQ35" s="63" t="s">
        <v>168</v>
      </c>
      <c r="AW35" s="7">
        <f t="shared" si="29"/>
        <v>33</v>
      </c>
      <c r="AX35" s="19" t="s">
        <v>155</v>
      </c>
      <c r="AY35" s="19">
        <v>6</v>
      </c>
      <c r="AZ35" s="23">
        <v>4</v>
      </c>
      <c r="BA35" s="23">
        <v>3</v>
      </c>
      <c r="BB35" s="23">
        <v>4</v>
      </c>
      <c r="BC35" s="23">
        <v>4</v>
      </c>
      <c r="BD35" s="24" t="s">
        <v>134</v>
      </c>
      <c r="BE35" s="22">
        <v>9</v>
      </c>
      <c r="BF35" s="22" t="s">
        <v>25</v>
      </c>
      <c r="BG35" s="10">
        <v>1</v>
      </c>
      <c r="BH35" s="10"/>
      <c r="BI35" s="11"/>
      <c r="BJ35" s="12"/>
      <c r="BK35" s="12"/>
      <c r="BL35" s="10"/>
      <c r="BM35" s="11"/>
      <c r="BN35" s="10"/>
      <c r="BO35" s="38"/>
      <c r="BP35" s="10"/>
      <c r="BQ35" s="10"/>
      <c r="BR35" s="10"/>
      <c r="BS35" s="11"/>
      <c r="FO35" s="10"/>
    </row>
    <row r="36" spans="2:171" ht="18" customHeight="1" hidden="1">
      <c r="B36" s="144"/>
      <c r="C36" s="238"/>
      <c r="D36" s="250" t="s">
        <v>216</v>
      </c>
      <c r="E36" s="145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6"/>
      <c r="Q36" s="146"/>
      <c r="R36" s="146"/>
      <c r="S36" s="144"/>
      <c r="T36" s="144"/>
      <c r="U36" s="147"/>
      <c r="V36" s="176">
        <f t="shared" si="30"/>
        <v>1</v>
      </c>
      <c r="W36" s="177">
        <f t="shared" si="31"/>
        <v>0</v>
      </c>
      <c r="X36" s="178">
        <f t="shared" si="32"/>
        <v>0</v>
      </c>
      <c r="Y36" s="179">
        <f t="shared" si="33"/>
        <v>0</v>
      </c>
      <c r="Z36" s="180">
        <f t="shared" si="34"/>
        <v>0</v>
      </c>
      <c r="AA36" s="144"/>
      <c r="AO36" s="62">
        <f t="shared" si="35"/>
        <v>7</v>
      </c>
      <c r="AP36" s="62"/>
      <c r="AQ36" s="63" t="s">
        <v>149</v>
      </c>
      <c r="AW36" s="7">
        <f t="shared" si="29"/>
        <v>34</v>
      </c>
      <c r="AX36" s="19" t="s">
        <v>135</v>
      </c>
      <c r="AY36" s="19">
        <v>5</v>
      </c>
      <c r="AZ36" s="23">
        <v>5</v>
      </c>
      <c r="BA36" s="23">
        <v>4</v>
      </c>
      <c r="BB36" s="23">
        <v>3</v>
      </c>
      <c r="BC36" s="23">
        <v>5</v>
      </c>
      <c r="BD36" s="24" t="s">
        <v>136</v>
      </c>
      <c r="BE36" s="22">
        <v>11</v>
      </c>
      <c r="BF36" s="22" t="s">
        <v>26</v>
      </c>
      <c r="BG36" s="10">
        <v>1</v>
      </c>
      <c r="BH36" s="10"/>
      <c r="BI36" s="11"/>
      <c r="BJ36" s="12"/>
      <c r="BK36" s="12"/>
      <c r="BL36" s="10"/>
      <c r="BM36" s="11"/>
      <c r="BN36" s="10"/>
      <c r="BO36" s="38"/>
      <c r="BP36" s="10"/>
      <c r="BQ36" s="10"/>
      <c r="BR36" s="10"/>
      <c r="BS36" s="11"/>
      <c r="FO36" s="10"/>
    </row>
    <row r="37" spans="2:171" ht="18" customHeight="1" hidden="1">
      <c r="B37" s="144"/>
      <c r="C37" s="240"/>
      <c r="D37" s="250" t="s">
        <v>217</v>
      </c>
      <c r="E37" s="145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6"/>
      <c r="Q37" s="146"/>
      <c r="R37" s="146"/>
      <c r="S37" s="144"/>
      <c r="T37" s="144"/>
      <c r="U37" s="147"/>
      <c r="V37" s="176">
        <f t="shared" si="30"/>
        <v>1</v>
      </c>
      <c r="W37" s="177">
        <f t="shared" si="31"/>
        <v>0</v>
      </c>
      <c r="X37" s="178">
        <f t="shared" si="32"/>
        <v>0</v>
      </c>
      <c r="Y37" s="179">
        <f t="shared" si="33"/>
        <v>0</v>
      </c>
      <c r="Z37" s="180">
        <f t="shared" si="34"/>
        <v>0</v>
      </c>
      <c r="AA37" s="144"/>
      <c r="AO37" s="62">
        <f t="shared" si="35"/>
        <v>8</v>
      </c>
      <c r="AP37" s="62"/>
      <c r="AQ37" s="63" t="s">
        <v>141</v>
      </c>
      <c r="AW37" s="7">
        <f t="shared" si="29"/>
        <v>35</v>
      </c>
      <c r="AX37" s="19" t="s">
        <v>137</v>
      </c>
      <c r="AY37" s="19">
        <v>4</v>
      </c>
      <c r="AZ37" s="23">
        <v>3</v>
      </c>
      <c r="BA37" s="23">
        <v>5</v>
      </c>
      <c r="BB37" s="23">
        <v>4</v>
      </c>
      <c r="BC37" s="23">
        <v>4</v>
      </c>
      <c r="BD37" s="25" t="s">
        <v>138</v>
      </c>
      <c r="BE37" s="22">
        <v>11</v>
      </c>
      <c r="BF37" s="22" t="s">
        <v>27</v>
      </c>
      <c r="BG37" s="10">
        <v>1</v>
      </c>
      <c r="BH37" s="10"/>
      <c r="BI37" s="11"/>
      <c r="BJ37" s="12"/>
      <c r="BK37" s="12"/>
      <c r="BL37" s="10"/>
      <c r="BM37" s="11"/>
      <c r="BN37" s="10"/>
      <c r="BO37" s="38"/>
      <c r="BP37" s="10"/>
      <c r="BQ37" s="10"/>
      <c r="BR37" s="10"/>
      <c r="BS37" s="11"/>
      <c r="FO37" s="10"/>
    </row>
    <row r="38" spans="2:171" ht="18" customHeight="1" hidden="1">
      <c r="B38" s="144"/>
      <c r="C38" s="239"/>
      <c r="D38" s="250" t="s">
        <v>218</v>
      </c>
      <c r="E38" s="145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6"/>
      <c r="Q38" s="146"/>
      <c r="R38" s="146"/>
      <c r="S38" s="144"/>
      <c r="T38" s="144"/>
      <c r="U38" s="147"/>
      <c r="V38" s="176">
        <f t="shared" si="30"/>
        <v>1</v>
      </c>
      <c r="W38" s="177">
        <f t="shared" si="31"/>
        <v>0</v>
      </c>
      <c r="X38" s="178">
        <f t="shared" si="32"/>
        <v>0</v>
      </c>
      <c r="Y38" s="179">
        <f t="shared" si="33"/>
        <v>0</v>
      </c>
      <c r="Z38" s="180">
        <f t="shared" si="34"/>
        <v>0</v>
      </c>
      <c r="AA38" s="144"/>
      <c r="AO38" s="62">
        <f t="shared" si="35"/>
        <v>9</v>
      </c>
      <c r="AP38" s="62"/>
      <c r="AQ38" s="63" t="s">
        <v>98</v>
      </c>
      <c r="AW38" s="7">
        <f t="shared" si="29"/>
        <v>36</v>
      </c>
      <c r="AX38" s="19" t="s">
        <v>188</v>
      </c>
      <c r="AY38" s="19">
        <v>4</v>
      </c>
      <c r="AZ38" s="23">
        <v>4</v>
      </c>
      <c r="BA38" s="23">
        <v>4</v>
      </c>
      <c r="BB38" s="23">
        <v>5</v>
      </c>
      <c r="BC38" s="23">
        <v>4</v>
      </c>
      <c r="BD38" s="25" t="s">
        <v>110</v>
      </c>
      <c r="BE38" s="22">
        <v>9</v>
      </c>
      <c r="BF38" s="22" t="s">
        <v>197</v>
      </c>
      <c r="BG38" s="10">
        <v>4</v>
      </c>
      <c r="BH38" s="22"/>
      <c r="BI38" s="11"/>
      <c r="BJ38" s="12"/>
      <c r="BK38" s="12"/>
      <c r="BL38" s="10"/>
      <c r="BM38" s="11"/>
      <c r="BN38" s="10"/>
      <c r="BO38" s="38"/>
      <c r="BP38" s="10"/>
      <c r="BQ38" s="10"/>
      <c r="BR38" s="10"/>
      <c r="BS38" s="11"/>
      <c r="FO38" s="10"/>
    </row>
    <row r="39" spans="2:171" ht="18" customHeight="1" hidden="1">
      <c r="B39" s="144"/>
      <c r="C39" s="241"/>
      <c r="D39" s="250" t="s">
        <v>219</v>
      </c>
      <c r="E39" s="145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6"/>
      <c r="Q39" s="146"/>
      <c r="R39" s="146"/>
      <c r="S39" s="144"/>
      <c r="T39" s="144"/>
      <c r="U39" s="147"/>
      <c r="V39" s="176">
        <f t="shared" si="30"/>
        <v>1</v>
      </c>
      <c r="W39" s="177">
        <f t="shared" si="31"/>
        <v>0</v>
      </c>
      <c r="X39" s="178">
        <f t="shared" si="32"/>
        <v>0</v>
      </c>
      <c r="Y39" s="179">
        <f t="shared" si="33"/>
        <v>0</v>
      </c>
      <c r="Z39" s="180">
        <f t="shared" si="34"/>
        <v>0</v>
      </c>
      <c r="AA39" s="144"/>
      <c r="AO39" s="62">
        <f t="shared" si="35"/>
        <v>10</v>
      </c>
      <c r="AP39" s="62"/>
      <c r="AQ39" s="63" t="s">
        <v>142</v>
      </c>
      <c r="AW39" s="7">
        <f aca="true" t="shared" si="36" ref="AW39:AW91">IF(AX39="","",AW38+1)</f>
        <v>37</v>
      </c>
      <c r="AX39" s="19" t="s">
        <v>189</v>
      </c>
      <c r="AY39" s="43">
        <v>5</v>
      </c>
      <c r="AZ39" s="23">
        <v>3</v>
      </c>
      <c r="BA39" s="23">
        <v>5</v>
      </c>
      <c r="BB39" s="23">
        <v>4</v>
      </c>
      <c r="BC39" s="23">
        <v>4</v>
      </c>
      <c r="BD39" s="25" t="s">
        <v>196</v>
      </c>
      <c r="BE39" s="22">
        <v>15</v>
      </c>
      <c r="BF39" s="22" t="s">
        <v>198</v>
      </c>
      <c r="BG39" s="22">
        <v>4</v>
      </c>
      <c r="BH39" s="43"/>
      <c r="BI39" s="11"/>
      <c r="BJ39" s="12"/>
      <c r="BK39" s="12"/>
      <c r="BL39" s="10"/>
      <c r="BM39" s="11"/>
      <c r="BN39" s="10"/>
      <c r="BO39" s="38"/>
      <c r="BP39" s="10"/>
      <c r="BQ39" s="10"/>
      <c r="BR39" s="10"/>
      <c r="BS39" s="11"/>
      <c r="FO39" s="43"/>
    </row>
    <row r="40" spans="2:171" ht="18" customHeight="1" hidden="1" thickBot="1">
      <c r="B40" s="144"/>
      <c r="C40" s="242"/>
      <c r="D40" s="250" t="s">
        <v>220</v>
      </c>
      <c r="E40" s="145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6"/>
      <c r="Q40" s="146"/>
      <c r="R40" s="146"/>
      <c r="S40" s="144"/>
      <c r="T40" s="144"/>
      <c r="U40" s="147"/>
      <c r="V40" s="181">
        <f t="shared" si="30"/>
        <v>1</v>
      </c>
      <c r="W40" s="182">
        <f t="shared" si="31"/>
        <v>0</v>
      </c>
      <c r="X40" s="183">
        <f t="shared" si="32"/>
        <v>0</v>
      </c>
      <c r="Y40" s="184">
        <f t="shared" si="33"/>
        <v>0</v>
      </c>
      <c r="Z40" s="185">
        <f t="shared" si="34"/>
        <v>0</v>
      </c>
      <c r="AA40" s="144"/>
      <c r="AO40" s="62">
        <f t="shared" si="35"/>
        <v>11</v>
      </c>
      <c r="AP40" s="62"/>
      <c r="AQ40" s="63" t="s">
        <v>153</v>
      </c>
      <c r="AW40" s="7">
        <f t="shared" si="36"/>
        <v>38</v>
      </c>
      <c r="AX40" s="19" t="s">
        <v>190</v>
      </c>
      <c r="AY40" s="43">
        <v>6</v>
      </c>
      <c r="AZ40" s="23">
        <v>4</v>
      </c>
      <c r="BA40" s="23">
        <v>4</v>
      </c>
      <c r="BB40" s="23">
        <v>4</v>
      </c>
      <c r="BC40" s="23">
        <v>5</v>
      </c>
      <c r="BD40" s="25" t="s">
        <v>168</v>
      </c>
      <c r="BE40" s="22">
        <v>13</v>
      </c>
      <c r="BF40" s="22" t="s">
        <v>199</v>
      </c>
      <c r="BG40" s="43">
        <v>8</v>
      </c>
      <c r="BH40" s="10"/>
      <c r="BI40" s="11"/>
      <c r="BJ40" s="12"/>
      <c r="BK40" s="12"/>
      <c r="BL40" s="10"/>
      <c r="BM40" s="11"/>
      <c r="BN40" s="10"/>
      <c r="BO40" s="38"/>
      <c r="BP40" s="10"/>
      <c r="BQ40" s="10"/>
      <c r="BR40" s="10"/>
      <c r="BS40" s="11"/>
      <c r="FO40" s="10"/>
    </row>
    <row r="41" spans="2:171" ht="18" customHeight="1" hidden="1">
      <c r="B41" s="144"/>
      <c r="C41" s="235"/>
      <c r="D41" s="250" t="s">
        <v>221</v>
      </c>
      <c r="E41" s="145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6"/>
      <c r="Q41" s="146"/>
      <c r="R41" s="146"/>
      <c r="S41" s="144"/>
      <c r="T41" s="144"/>
      <c r="U41" s="147"/>
      <c r="V41" s="186" t="s">
        <v>183</v>
      </c>
      <c r="W41" s="187"/>
      <c r="X41" s="187"/>
      <c r="Y41" s="187"/>
      <c r="Z41" s="187"/>
      <c r="AA41" s="144"/>
      <c r="AO41" s="62">
        <f t="shared" si="35"/>
        <v>12</v>
      </c>
      <c r="AP41" s="62"/>
      <c r="AQ41" s="63" t="s">
        <v>145</v>
      </c>
      <c r="AW41" s="7">
        <f t="shared" si="36"/>
        <v>39</v>
      </c>
      <c r="AX41" s="8" t="s">
        <v>184</v>
      </c>
      <c r="AY41" s="43">
        <v>5</v>
      </c>
      <c r="AZ41" s="23">
        <v>5</v>
      </c>
      <c r="BA41" s="23">
        <v>3</v>
      </c>
      <c r="BB41" s="23">
        <v>5</v>
      </c>
      <c r="BC41" s="23">
        <v>4</v>
      </c>
      <c r="BD41" s="25" t="s">
        <v>200</v>
      </c>
      <c r="BE41" s="22">
        <v>9</v>
      </c>
      <c r="BF41" s="22" t="s">
        <v>201</v>
      </c>
      <c r="BG41" s="10">
        <v>14</v>
      </c>
      <c r="BH41" s="22"/>
      <c r="BI41" s="11"/>
      <c r="BJ41" s="12"/>
      <c r="BK41" s="12"/>
      <c r="BL41" s="10"/>
      <c r="BM41" s="11"/>
      <c r="BN41" s="10"/>
      <c r="BO41" s="38"/>
      <c r="BP41" s="10"/>
      <c r="BQ41" s="10"/>
      <c r="BR41" s="10"/>
      <c r="BS41" s="11"/>
      <c r="FO41" s="10"/>
    </row>
    <row r="42" spans="2:171" ht="18" customHeight="1" hidden="1">
      <c r="B42" s="144"/>
      <c r="C42" s="243"/>
      <c r="D42" s="250" t="s">
        <v>222</v>
      </c>
      <c r="E42" s="145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6"/>
      <c r="Q42" s="146"/>
      <c r="R42" s="146"/>
      <c r="S42" s="144"/>
      <c r="T42" s="144"/>
      <c r="U42" s="147"/>
      <c r="V42" s="147"/>
      <c r="W42" s="147"/>
      <c r="X42" s="147"/>
      <c r="Y42" s="147"/>
      <c r="Z42" s="144"/>
      <c r="AA42" s="144"/>
      <c r="AO42" s="62">
        <f t="shared" si="35"/>
        <v>13</v>
      </c>
      <c r="AP42" s="62"/>
      <c r="AQ42" s="63" t="s">
        <v>140</v>
      </c>
      <c r="AW42" s="7">
        <f t="shared" si="36"/>
        <v>40</v>
      </c>
      <c r="AX42" s="8" t="s">
        <v>185</v>
      </c>
      <c r="AY42" s="43">
        <v>6</v>
      </c>
      <c r="AZ42" s="23">
        <v>5</v>
      </c>
      <c r="BA42" s="23">
        <v>3</v>
      </c>
      <c r="BB42" s="23">
        <v>4</v>
      </c>
      <c r="BC42" s="23">
        <v>4</v>
      </c>
      <c r="BD42" s="25" t="s">
        <v>130</v>
      </c>
      <c r="BE42" s="22">
        <v>10</v>
      </c>
      <c r="BF42" s="22" t="s">
        <v>204</v>
      </c>
      <c r="BG42" s="22">
        <v>2</v>
      </c>
      <c r="BH42" s="43"/>
      <c r="BI42" s="11"/>
      <c r="BJ42" s="12"/>
      <c r="BK42" s="12"/>
      <c r="BL42" s="10"/>
      <c r="BM42" s="11"/>
      <c r="BN42" s="10"/>
      <c r="BO42" s="38"/>
      <c r="BP42" s="10"/>
      <c r="BQ42" s="10"/>
      <c r="BR42" s="10"/>
      <c r="BS42" s="11"/>
      <c r="FO42" s="43"/>
    </row>
    <row r="43" spans="2:171" ht="18" customHeight="1" hidden="1">
      <c r="B43" s="144"/>
      <c r="C43" s="244"/>
      <c r="D43" s="250" t="s">
        <v>223</v>
      </c>
      <c r="E43" s="145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6"/>
      <c r="Q43" s="146"/>
      <c r="R43" s="146"/>
      <c r="S43" s="144"/>
      <c r="T43" s="144"/>
      <c r="U43" s="147"/>
      <c r="V43" s="147"/>
      <c r="W43" s="147"/>
      <c r="X43" s="147"/>
      <c r="Y43" s="147"/>
      <c r="Z43" s="148"/>
      <c r="AA43" s="148"/>
      <c r="AB43" s="70"/>
      <c r="AC43" s="70"/>
      <c r="AD43" s="70"/>
      <c r="AE43" s="70"/>
      <c r="AF43" s="70"/>
      <c r="AG43" s="70"/>
      <c r="AH43" s="70"/>
      <c r="AO43" s="62">
        <f t="shared" si="35"/>
        <v>14</v>
      </c>
      <c r="AP43" s="62"/>
      <c r="AQ43" s="63" t="s">
        <v>143</v>
      </c>
      <c r="AW43" s="7">
        <f t="shared" si="36"/>
        <v>41</v>
      </c>
      <c r="AX43" s="8" t="s">
        <v>186</v>
      </c>
      <c r="AY43" s="43">
        <v>6</v>
      </c>
      <c r="AZ43" s="23">
        <v>5</v>
      </c>
      <c r="BA43" s="23">
        <v>3</v>
      </c>
      <c r="BB43" s="23">
        <v>4</v>
      </c>
      <c r="BC43" s="23">
        <v>4</v>
      </c>
      <c r="BD43" s="25" t="s">
        <v>202</v>
      </c>
      <c r="BE43" s="22">
        <v>10</v>
      </c>
      <c r="BF43" s="22" t="s">
        <v>205</v>
      </c>
      <c r="BG43" s="43">
        <v>6</v>
      </c>
      <c r="BH43" s="10"/>
      <c r="BI43" s="11"/>
      <c r="BJ43" s="12"/>
      <c r="BK43" s="12"/>
      <c r="BL43" s="10"/>
      <c r="BM43" s="11"/>
      <c r="BN43" s="10"/>
      <c r="BO43" s="38"/>
      <c r="BP43" s="10"/>
      <c r="BQ43" s="10"/>
      <c r="BR43" s="10"/>
      <c r="BS43" s="11"/>
      <c r="FO43" s="10"/>
    </row>
    <row r="44" spans="2:171" ht="18" customHeight="1" hidden="1">
      <c r="B44" s="144"/>
      <c r="C44" s="246"/>
      <c r="D44" s="250" t="s">
        <v>224</v>
      </c>
      <c r="E44" s="145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6"/>
      <c r="Q44" s="146"/>
      <c r="R44" s="146"/>
      <c r="S44" s="144"/>
      <c r="T44" s="144"/>
      <c r="U44" s="147"/>
      <c r="V44" s="147"/>
      <c r="W44" s="147"/>
      <c r="X44" s="147"/>
      <c r="Y44" s="147"/>
      <c r="Z44" s="144"/>
      <c r="AA44" s="144"/>
      <c r="AO44" s="62">
        <f t="shared" si="35"/>
        <v>15</v>
      </c>
      <c r="AP44" s="62"/>
      <c r="AQ44" s="63" t="s">
        <v>144</v>
      </c>
      <c r="AW44" s="7">
        <f t="shared" si="36"/>
        <v>42</v>
      </c>
      <c r="AX44" s="8" t="s">
        <v>187</v>
      </c>
      <c r="AY44" s="8">
        <v>6</v>
      </c>
      <c r="AZ44" s="9">
        <v>5</v>
      </c>
      <c r="BA44" s="9">
        <v>3</v>
      </c>
      <c r="BB44" s="9">
        <v>4</v>
      </c>
      <c r="BC44" s="9">
        <v>5</v>
      </c>
      <c r="BD44" s="24" t="s">
        <v>203</v>
      </c>
      <c r="BE44" s="10">
        <v>13</v>
      </c>
      <c r="BF44" s="22" t="s">
        <v>206</v>
      </c>
      <c r="BG44" s="10">
        <v>8</v>
      </c>
      <c r="BH44" s="10"/>
      <c r="BI44" s="11"/>
      <c r="BJ44" s="12"/>
      <c r="BK44" s="12"/>
      <c r="BL44" s="10"/>
      <c r="BM44" s="11"/>
      <c r="BN44" s="10"/>
      <c r="BO44" s="38"/>
      <c r="BP44" s="10"/>
      <c r="BQ44" s="10"/>
      <c r="BR44" s="10"/>
      <c r="BS44" s="11"/>
      <c r="FO44" s="10"/>
    </row>
    <row r="45" spans="2:171" ht="18" customHeight="1" hidden="1">
      <c r="B45" s="144"/>
      <c r="C45" s="245"/>
      <c r="D45" s="250" t="s">
        <v>225</v>
      </c>
      <c r="E45" s="145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6"/>
      <c r="Q45" s="146"/>
      <c r="R45" s="146"/>
      <c r="S45" s="144"/>
      <c r="T45" s="144"/>
      <c r="U45" s="147"/>
      <c r="V45" s="147"/>
      <c r="W45" s="147"/>
      <c r="X45" s="147"/>
      <c r="Y45" s="147"/>
      <c r="Z45" s="144"/>
      <c r="AA45" s="144"/>
      <c r="AO45" s="62">
        <f t="shared" si="35"/>
        <v>16</v>
      </c>
      <c r="AP45" s="62"/>
      <c r="AQ45" s="63" t="s">
        <v>147</v>
      </c>
      <c r="AW45" s="7">
        <f t="shared" si="36"/>
        <v>43</v>
      </c>
      <c r="AX45" s="19" t="s">
        <v>191</v>
      </c>
      <c r="AY45" s="8">
        <v>5</v>
      </c>
      <c r="AZ45" s="9">
        <v>3</v>
      </c>
      <c r="BA45" s="9">
        <v>5</v>
      </c>
      <c r="BB45" s="9">
        <v>4</v>
      </c>
      <c r="BC45" s="9">
        <v>4</v>
      </c>
      <c r="BD45" s="24" t="s">
        <v>193</v>
      </c>
      <c r="BE45" s="10">
        <v>15</v>
      </c>
      <c r="BF45" s="22" t="s">
        <v>194</v>
      </c>
      <c r="BG45" s="10">
        <v>8</v>
      </c>
      <c r="BH45" s="10"/>
      <c r="BJ45" s="12"/>
      <c r="BK45" s="12"/>
      <c r="BL45" s="22"/>
      <c r="BM45" s="26"/>
      <c r="BN45" s="22"/>
      <c r="BO45" s="39"/>
      <c r="BP45" s="22"/>
      <c r="BQ45" s="22"/>
      <c r="BR45" s="22"/>
      <c r="BS45" s="26"/>
      <c r="FO45" s="10"/>
    </row>
    <row r="46" spans="2:171" ht="18" customHeight="1" hidden="1">
      <c r="B46" s="144"/>
      <c r="C46" s="247"/>
      <c r="D46" s="250" t="s">
        <v>226</v>
      </c>
      <c r="E46" s="145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6"/>
      <c r="Q46" s="146"/>
      <c r="R46" s="146"/>
      <c r="S46" s="144"/>
      <c r="T46" s="144"/>
      <c r="U46" s="147"/>
      <c r="V46" s="147"/>
      <c r="W46" s="147"/>
      <c r="X46" s="147"/>
      <c r="Y46" s="147"/>
      <c r="Z46" s="144"/>
      <c r="AA46" s="144"/>
      <c r="AO46" s="62">
        <f t="shared" si="35"/>
        <v>17</v>
      </c>
      <c r="AP46" s="62"/>
      <c r="AQ46" s="63" t="s">
        <v>151</v>
      </c>
      <c r="AW46" s="7">
        <f t="shared" si="36"/>
        <v>44</v>
      </c>
      <c r="AX46" s="19" t="s">
        <v>192</v>
      </c>
      <c r="AY46" s="8">
        <v>5</v>
      </c>
      <c r="AZ46" s="9">
        <v>3</v>
      </c>
      <c r="BA46" s="9">
        <v>5</v>
      </c>
      <c r="BB46" s="9">
        <v>4</v>
      </c>
      <c r="BC46" s="9">
        <v>4</v>
      </c>
      <c r="BD46" s="24" t="s">
        <v>193</v>
      </c>
      <c r="BE46" s="10">
        <v>10</v>
      </c>
      <c r="BF46" s="10" t="s">
        <v>195</v>
      </c>
      <c r="BG46" s="10">
        <v>8</v>
      </c>
      <c r="BH46" s="10"/>
      <c r="BL46" s="22"/>
      <c r="BM46" s="26"/>
      <c r="BN46" s="22"/>
      <c r="BO46" s="39"/>
      <c r="BP46" s="22"/>
      <c r="BQ46" s="22"/>
      <c r="BR46" s="22"/>
      <c r="BS46" s="26"/>
      <c r="FO46" s="10"/>
    </row>
    <row r="47" spans="41:171" ht="18" customHeight="1" hidden="1">
      <c r="AO47" s="62">
        <f t="shared" si="35"/>
        <v>18</v>
      </c>
      <c r="AP47" s="62"/>
      <c r="AQ47" s="63" t="s">
        <v>113</v>
      </c>
      <c r="AW47" s="7">
        <f t="shared" si="36"/>
      </c>
      <c r="AX47" s="8"/>
      <c r="AY47" s="8"/>
      <c r="AZ47" s="9"/>
      <c r="BA47" s="9"/>
      <c r="BB47" s="9"/>
      <c r="BC47" s="9"/>
      <c r="BD47" s="24"/>
      <c r="BE47" s="10"/>
      <c r="BF47" s="10"/>
      <c r="BG47" s="10"/>
      <c r="BH47" s="43"/>
      <c r="BL47" s="22"/>
      <c r="BM47" s="26"/>
      <c r="BN47" s="22"/>
      <c r="BO47" s="39"/>
      <c r="BP47" s="22"/>
      <c r="BQ47" s="22"/>
      <c r="BR47" s="22"/>
      <c r="BS47" s="26"/>
      <c r="FO47" s="43"/>
    </row>
    <row r="48" spans="41:171" ht="18" customHeight="1" hidden="1">
      <c r="AO48" s="62">
        <f t="shared" si="35"/>
        <v>19</v>
      </c>
      <c r="AP48" s="62"/>
      <c r="AQ48" s="63" t="s">
        <v>139</v>
      </c>
      <c r="AW48" s="7">
        <f t="shared" si="36"/>
      </c>
      <c r="BF48" s="43"/>
      <c r="BG48" s="43"/>
      <c r="BH48" s="10"/>
      <c r="BL48" s="22"/>
      <c r="BM48" s="26"/>
      <c r="BN48" s="22"/>
      <c r="BO48" s="39"/>
      <c r="BP48" s="22"/>
      <c r="BQ48" s="22"/>
      <c r="BR48" s="22"/>
      <c r="BS48" s="26"/>
      <c r="FO48" s="10"/>
    </row>
    <row r="49" spans="41:171" ht="18" customHeight="1" hidden="1">
      <c r="AO49" s="62">
        <f t="shared" si="35"/>
        <v>20</v>
      </c>
      <c r="AP49" s="62"/>
      <c r="AQ49" s="63" t="s">
        <v>102</v>
      </c>
      <c r="AW49" s="7">
        <f t="shared" si="36"/>
      </c>
      <c r="AX49" s="8"/>
      <c r="AY49" s="8"/>
      <c r="AZ49" s="9"/>
      <c r="BA49" s="9"/>
      <c r="BB49" s="9"/>
      <c r="BC49" s="9"/>
      <c r="BF49" s="10"/>
      <c r="BG49" s="10"/>
      <c r="BH49" s="10"/>
      <c r="BL49" s="22"/>
      <c r="BM49" s="26"/>
      <c r="BN49" s="22"/>
      <c r="BO49" s="39"/>
      <c r="BP49" s="22"/>
      <c r="BQ49" s="22"/>
      <c r="BR49" s="22"/>
      <c r="BS49" s="26"/>
      <c r="FO49" s="10"/>
    </row>
    <row r="50" spans="41:171" ht="18" customHeight="1" hidden="1">
      <c r="AO50" s="62">
        <f t="shared" si="35"/>
        <v>21</v>
      </c>
      <c r="AP50" s="62"/>
      <c r="AQ50" s="63" t="s">
        <v>146</v>
      </c>
      <c r="AW50" s="7">
        <f t="shared" si="36"/>
      </c>
      <c r="AX50" s="8"/>
      <c r="AY50" s="8"/>
      <c r="AZ50" s="9"/>
      <c r="BA50" s="9"/>
      <c r="BB50" s="9"/>
      <c r="BC50" s="9"/>
      <c r="BD50" s="24"/>
      <c r="BF50" s="10"/>
      <c r="BG50" s="10"/>
      <c r="BH50" s="10"/>
      <c r="BL50" s="22"/>
      <c r="BM50" s="26"/>
      <c r="BN50" s="22"/>
      <c r="BO50" s="39"/>
      <c r="BP50" s="22"/>
      <c r="BQ50" s="22"/>
      <c r="BR50" s="22"/>
      <c r="BS50" s="26"/>
      <c r="FO50" s="10"/>
    </row>
    <row r="51" spans="41:171" ht="18" customHeight="1" hidden="1">
      <c r="AO51" s="62">
        <f t="shared" si="35"/>
        <v>22</v>
      </c>
      <c r="AP51" s="62"/>
      <c r="AQ51" s="63" t="s">
        <v>150</v>
      </c>
      <c r="AW51" s="7">
        <f t="shared" si="36"/>
      </c>
      <c r="AX51" s="8"/>
      <c r="AY51" s="8"/>
      <c r="AZ51" s="9"/>
      <c r="BA51" s="9"/>
      <c r="BB51" s="9"/>
      <c r="BC51" s="9"/>
      <c r="BD51" s="24"/>
      <c r="BF51" s="10"/>
      <c r="BG51" s="10"/>
      <c r="BH51" s="10"/>
      <c r="BL51" s="22"/>
      <c r="BM51" s="26"/>
      <c r="BN51" s="22"/>
      <c r="BO51" s="39"/>
      <c r="BP51" s="22"/>
      <c r="BQ51" s="22"/>
      <c r="BR51" s="22"/>
      <c r="BS51" s="26"/>
      <c r="FO51" s="10"/>
    </row>
    <row r="52" spans="34:171" ht="18" customHeight="1" hidden="1">
      <c r="AH52" s="42" t="s">
        <v>169</v>
      </c>
      <c r="AO52" s="62">
        <f t="shared" si="35"/>
        <v>23</v>
      </c>
      <c r="AP52" s="62"/>
      <c r="AQ52" s="63" t="s">
        <v>96</v>
      </c>
      <c r="AW52" s="7">
        <f t="shared" si="36"/>
      </c>
      <c r="AX52" s="8"/>
      <c r="AY52" s="8"/>
      <c r="BD52" s="24"/>
      <c r="BF52" s="10"/>
      <c r="BG52" s="10"/>
      <c r="BH52" s="22"/>
      <c r="BL52" s="22"/>
      <c r="BM52" s="26"/>
      <c r="BN52" s="22"/>
      <c r="BO52" s="39"/>
      <c r="BP52" s="22"/>
      <c r="BQ52" s="22"/>
      <c r="BR52" s="22"/>
      <c r="BS52" s="26"/>
      <c r="FO52" s="10"/>
    </row>
    <row r="53" spans="41:171" ht="18" customHeight="1" hidden="1">
      <c r="AO53" s="62">
        <f t="shared" si="35"/>
        <v>24</v>
      </c>
      <c r="AP53" s="62"/>
      <c r="AQ53" s="63" t="s">
        <v>148</v>
      </c>
      <c r="AW53" s="7">
        <f t="shared" si="36"/>
      </c>
      <c r="BF53" s="43"/>
      <c r="BG53" s="22"/>
      <c r="BH53" s="43"/>
      <c r="BL53" s="22"/>
      <c r="BM53" s="26"/>
      <c r="BN53" s="22"/>
      <c r="BO53" s="39"/>
      <c r="BP53" s="22"/>
      <c r="BQ53" s="22"/>
      <c r="BR53" s="22"/>
      <c r="BS53" s="26"/>
      <c r="FO53" s="43"/>
    </row>
    <row r="54" spans="41:171" ht="18" customHeight="1" hidden="1">
      <c r="AO54" s="62">
        <f t="shared" si="35"/>
        <v>25</v>
      </c>
      <c r="AW54" s="7">
        <f t="shared" si="36"/>
      </c>
      <c r="BF54" s="43"/>
      <c r="BG54" s="43"/>
      <c r="BH54" s="22"/>
      <c r="BL54" s="22"/>
      <c r="BM54" s="26"/>
      <c r="BN54" s="22"/>
      <c r="BO54" s="39"/>
      <c r="BP54" s="22"/>
      <c r="BQ54" s="22"/>
      <c r="BR54" s="22"/>
      <c r="BS54" s="26"/>
      <c r="FO54" s="22"/>
    </row>
    <row r="55" spans="41:171" ht="18" customHeight="1" hidden="1">
      <c r="AO55" s="62"/>
      <c r="AP55" s="62"/>
      <c r="AQ55" s="63"/>
      <c r="AW55" s="7">
        <f t="shared" si="36"/>
      </c>
      <c r="BF55" s="22"/>
      <c r="BG55" s="22"/>
      <c r="BH55" s="22"/>
      <c r="BL55" s="22"/>
      <c r="BM55" s="26"/>
      <c r="BN55" s="22"/>
      <c r="BO55" s="39"/>
      <c r="BP55" s="22"/>
      <c r="BQ55" s="22"/>
      <c r="BR55" s="22"/>
      <c r="BS55" s="26"/>
      <c r="FO55" s="22"/>
    </row>
    <row r="56" spans="41:171" ht="18" customHeight="1" hidden="1">
      <c r="AO56" s="62"/>
      <c r="AP56" s="62"/>
      <c r="AQ56" s="63"/>
      <c r="AW56" s="7">
        <f t="shared" si="36"/>
      </c>
      <c r="BF56" s="22"/>
      <c r="BG56" s="22"/>
      <c r="BH56" s="22"/>
      <c r="BL56" s="22"/>
      <c r="BM56" s="26"/>
      <c r="BN56" s="22"/>
      <c r="BO56" s="39"/>
      <c r="BP56" s="22"/>
      <c r="BQ56" s="22"/>
      <c r="BR56" s="22"/>
      <c r="BS56" s="26"/>
      <c r="FO56" s="22"/>
    </row>
    <row r="57" spans="41:171" ht="18" customHeight="1" hidden="1">
      <c r="AO57" s="62"/>
      <c r="AP57" s="62"/>
      <c r="AQ57" s="63"/>
      <c r="AW57" s="7">
        <f t="shared" si="36"/>
      </c>
      <c r="BF57" s="22"/>
      <c r="BG57" s="22"/>
      <c r="BH57" s="22"/>
      <c r="BL57" s="22"/>
      <c r="BM57" s="26"/>
      <c r="BN57" s="22"/>
      <c r="BO57" s="39"/>
      <c r="BP57" s="22"/>
      <c r="BQ57" s="22"/>
      <c r="BR57" s="22"/>
      <c r="BS57" s="26"/>
      <c r="FO57" s="22"/>
    </row>
    <row r="58" spans="41:171" ht="18" customHeight="1" hidden="1">
      <c r="AO58" s="62"/>
      <c r="AP58" s="62"/>
      <c r="AQ58" s="63"/>
      <c r="AW58" s="7">
        <f t="shared" si="36"/>
      </c>
      <c r="BF58" s="22"/>
      <c r="BG58" s="22"/>
      <c r="BH58" s="43"/>
      <c r="BL58" s="22"/>
      <c r="BM58" s="26"/>
      <c r="BN58" s="22"/>
      <c r="BO58" s="39"/>
      <c r="BP58" s="22"/>
      <c r="BQ58" s="22"/>
      <c r="BR58" s="22"/>
      <c r="BS58" s="26"/>
      <c r="FO58" s="43"/>
    </row>
    <row r="59" spans="41:171" ht="18" customHeight="1" hidden="1">
      <c r="AO59" s="62"/>
      <c r="AP59" s="62"/>
      <c r="AQ59" s="63"/>
      <c r="AW59" s="7">
        <f t="shared" si="36"/>
      </c>
      <c r="BF59" s="43"/>
      <c r="BG59" s="43"/>
      <c r="BH59" s="43"/>
      <c r="BL59" s="22"/>
      <c r="BM59" s="26"/>
      <c r="BN59" s="22"/>
      <c r="BO59" s="39"/>
      <c r="BP59" s="22"/>
      <c r="BQ59" s="22"/>
      <c r="BR59" s="22"/>
      <c r="BS59" s="26"/>
      <c r="FO59" s="10"/>
    </row>
    <row r="60" spans="41:171" ht="18" customHeight="1" hidden="1">
      <c r="AO60" s="62"/>
      <c r="AP60" s="62"/>
      <c r="AQ60" s="63"/>
      <c r="AW60" s="7">
        <f t="shared" si="36"/>
      </c>
      <c r="BF60" s="22"/>
      <c r="BG60" s="43"/>
      <c r="BH60" s="22"/>
      <c r="BL60" s="22"/>
      <c r="BM60" s="26"/>
      <c r="BN60" s="22"/>
      <c r="BO60" s="39"/>
      <c r="BP60" s="22"/>
      <c r="BQ60" s="22"/>
      <c r="BR60" s="22"/>
      <c r="BS60" s="26"/>
      <c r="FO60" s="10"/>
    </row>
    <row r="61" spans="41:171" ht="18" customHeight="1" hidden="1">
      <c r="AO61" s="62"/>
      <c r="AP61" s="62"/>
      <c r="AQ61" s="63"/>
      <c r="AW61" s="7">
        <f t="shared" si="36"/>
      </c>
      <c r="BF61" s="22"/>
      <c r="BG61" s="22"/>
      <c r="BH61" s="22"/>
      <c r="BL61" s="22"/>
      <c r="BM61" s="26"/>
      <c r="BN61" s="22"/>
      <c r="BO61" s="39"/>
      <c r="BP61" s="22"/>
      <c r="BQ61" s="22"/>
      <c r="BR61" s="22"/>
      <c r="BS61" s="26"/>
      <c r="FO61" s="10"/>
    </row>
    <row r="62" spans="41:171" ht="18" customHeight="1" hidden="1">
      <c r="AO62" s="62"/>
      <c r="AP62" s="62"/>
      <c r="AQ62" s="63"/>
      <c r="AW62" s="7">
        <f t="shared" si="36"/>
      </c>
      <c r="BF62" s="43"/>
      <c r="BG62" s="22"/>
      <c r="BH62" s="22"/>
      <c r="BL62" s="22"/>
      <c r="BM62" s="26"/>
      <c r="BN62" s="22"/>
      <c r="BO62" s="39"/>
      <c r="BP62" s="22"/>
      <c r="BQ62" s="22"/>
      <c r="BR62" s="22"/>
      <c r="BS62" s="26"/>
      <c r="FO62" s="43"/>
    </row>
    <row r="63" spans="41:171" ht="18" customHeight="1" hidden="1">
      <c r="AO63" s="62"/>
      <c r="AP63" s="62"/>
      <c r="AQ63" s="63"/>
      <c r="AW63" s="7">
        <f t="shared" si="36"/>
      </c>
      <c r="BF63" s="43"/>
      <c r="BG63" s="22"/>
      <c r="BH63" s="22"/>
      <c r="BL63" s="22"/>
      <c r="BM63" s="26"/>
      <c r="BN63" s="22"/>
      <c r="BO63" s="39"/>
      <c r="BP63" s="22"/>
      <c r="BQ63" s="22"/>
      <c r="BR63" s="22"/>
      <c r="BS63" s="26"/>
      <c r="FO63" s="22"/>
    </row>
    <row r="64" spans="41:171" ht="18" customHeight="1" hidden="1">
      <c r="AO64" s="62"/>
      <c r="AP64" s="62"/>
      <c r="AQ64" s="63"/>
      <c r="AW64" s="7">
        <f t="shared" si="36"/>
      </c>
      <c r="BF64" s="22"/>
      <c r="BG64" s="22"/>
      <c r="BH64" s="22"/>
      <c r="BL64" s="22"/>
      <c r="BM64" s="26"/>
      <c r="BN64" s="22"/>
      <c r="BO64" s="39"/>
      <c r="BP64" s="22"/>
      <c r="BQ64" s="22"/>
      <c r="BR64" s="22"/>
      <c r="BS64" s="26"/>
      <c r="FO64" s="22"/>
    </row>
    <row r="65" spans="41:171" ht="18" customHeight="1" hidden="1">
      <c r="AO65" s="62"/>
      <c r="AP65" s="62"/>
      <c r="AQ65" s="63"/>
      <c r="AW65" s="7">
        <f t="shared" si="36"/>
      </c>
      <c r="BF65" s="22"/>
      <c r="BG65" s="22"/>
      <c r="BH65" s="22"/>
      <c r="BL65" s="22"/>
      <c r="BM65" s="26"/>
      <c r="BN65" s="22"/>
      <c r="BO65" s="39"/>
      <c r="BP65" s="22"/>
      <c r="BQ65" s="22"/>
      <c r="BR65" s="22"/>
      <c r="BS65" s="26"/>
      <c r="FO65" s="22"/>
    </row>
    <row r="66" spans="41:171" ht="18" customHeight="1" hidden="1">
      <c r="AO66" s="62"/>
      <c r="AP66" s="62"/>
      <c r="AQ66" s="63"/>
      <c r="AW66" s="7">
        <f t="shared" si="36"/>
      </c>
      <c r="BF66" s="22"/>
      <c r="BG66" s="22"/>
      <c r="BH66" s="22"/>
      <c r="BL66" s="22"/>
      <c r="BM66" s="26"/>
      <c r="BN66" s="22"/>
      <c r="BO66" s="39"/>
      <c r="BP66" s="22"/>
      <c r="BQ66" s="22"/>
      <c r="BR66" s="22"/>
      <c r="BS66" s="26"/>
      <c r="FO66" s="22"/>
    </row>
    <row r="67" spans="41:171" ht="18" customHeight="1" hidden="1">
      <c r="AO67" s="62"/>
      <c r="AP67" s="62"/>
      <c r="AQ67" s="63"/>
      <c r="AW67" s="7">
        <f t="shared" si="36"/>
      </c>
      <c r="BF67" s="22"/>
      <c r="BG67" s="22"/>
      <c r="BH67" s="22"/>
      <c r="BL67" s="22"/>
      <c r="BM67" s="26"/>
      <c r="BN67" s="22"/>
      <c r="BO67" s="39"/>
      <c r="BP67" s="22"/>
      <c r="BQ67" s="22"/>
      <c r="BR67" s="22"/>
      <c r="BS67" s="26"/>
      <c r="FO67" s="22"/>
    </row>
    <row r="68" spans="41:171" ht="18" customHeight="1" hidden="1">
      <c r="AO68" s="62"/>
      <c r="AP68" s="62"/>
      <c r="AQ68" s="63"/>
      <c r="AW68" s="7">
        <f t="shared" si="36"/>
      </c>
      <c r="BF68" s="22"/>
      <c r="BG68" s="22"/>
      <c r="BH68" s="43"/>
      <c r="BL68" s="22"/>
      <c r="BM68" s="26"/>
      <c r="BN68" s="22"/>
      <c r="BO68" s="39"/>
      <c r="BP68" s="22"/>
      <c r="BQ68" s="22"/>
      <c r="BR68" s="22"/>
      <c r="BS68" s="26"/>
      <c r="FO68" s="43"/>
    </row>
    <row r="69" spans="41:171" ht="18" customHeight="1" hidden="1">
      <c r="AO69" s="62"/>
      <c r="AP69" s="62"/>
      <c r="AQ69" s="63"/>
      <c r="AW69" s="7">
        <f t="shared" si="36"/>
      </c>
      <c r="BF69" s="43"/>
      <c r="BG69" s="43"/>
      <c r="BH69" s="22"/>
      <c r="BL69" s="22"/>
      <c r="BM69" s="26"/>
      <c r="BN69" s="22"/>
      <c r="BO69" s="39"/>
      <c r="BP69" s="22"/>
      <c r="BQ69" s="22"/>
      <c r="BR69" s="22"/>
      <c r="BS69" s="26"/>
      <c r="FO69" s="22"/>
    </row>
    <row r="70" spans="41:171" ht="18" customHeight="1" hidden="1">
      <c r="AO70" s="62"/>
      <c r="AP70" s="62"/>
      <c r="AQ70" s="63"/>
      <c r="AW70" s="7">
        <f t="shared" si="36"/>
      </c>
      <c r="BF70" s="22"/>
      <c r="BG70" s="22"/>
      <c r="BH70" s="22"/>
      <c r="BL70" s="22"/>
      <c r="BM70" s="26"/>
      <c r="BN70" s="22"/>
      <c r="BO70" s="39"/>
      <c r="BP70" s="22"/>
      <c r="BQ70" s="22"/>
      <c r="BR70" s="22"/>
      <c r="BS70" s="26"/>
      <c r="FO70" s="22"/>
    </row>
    <row r="71" spans="41:171" ht="18" customHeight="1" hidden="1">
      <c r="AO71" s="62"/>
      <c r="AP71" s="62"/>
      <c r="AQ71" s="63"/>
      <c r="AW71" s="7">
        <f t="shared" si="36"/>
      </c>
      <c r="BF71" s="22"/>
      <c r="BG71" s="22"/>
      <c r="BH71" s="22"/>
      <c r="BL71" s="22"/>
      <c r="BM71" s="26"/>
      <c r="BN71" s="22"/>
      <c r="BO71" s="39"/>
      <c r="BP71" s="22"/>
      <c r="BQ71" s="22"/>
      <c r="BR71" s="22"/>
      <c r="BS71" s="26"/>
      <c r="FO71" s="22"/>
    </row>
    <row r="72" spans="41:171" ht="18" customHeight="1" hidden="1">
      <c r="AO72" s="62"/>
      <c r="AP72" s="62"/>
      <c r="AQ72" s="63"/>
      <c r="AW72" s="7">
        <f t="shared" si="36"/>
      </c>
      <c r="BF72" s="22"/>
      <c r="BG72" s="22"/>
      <c r="BH72" s="22"/>
      <c r="BL72" s="22"/>
      <c r="BM72" s="26"/>
      <c r="BN72" s="22"/>
      <c r="BO72" s="39"/>
      <c r="BP72" s="22"/>
      <c r="BQ72" s="22"/>
      <c r="BR72" s="22"/>
      <c r="BS72" s="26"/>
      <c r="FO72" s="22"/>
    </row>
    <row r="73" spans="41:171" ht="18" customHeight="1" hidden="1">
      <c r="AO73" s="62"/>
      <c r="AP73" s="62"/>
      <c r="AQ73" s="63"/>
      <c r="AW73" s="7">
        <f t="shared" si="36"/>
      </c>
      <c r="BF73" s="22"/>
      <c r="BG73" s="22"/>
      <c r="BH73" s="22"/>
      <c r="BL73" s="22"/>
      <c r="BM73" s="26"/>
      <c r="BN73" s="22"/>
      <c r="BO73" s="39"/>
      <c r="BP73" s="22"/>
      <c r="BQ73" s="22"/>
      <c r="BR73" s="22"/>
      <c r="BS73" s="26"/>
      <c r="FO73" s="22"/>
    </row>
    <row r="74" spans="41:171" ht="18" customHeight="1" hidden="1">
      <c r="AO74" s="62"/>
      <c r="AP74" s="62"/>
      <c r="AQ74" s="63"/>
      <c r="AW74" s="7">
        <f t="shared" si="36"/>
      </c>
      <c r="BF74" s="22"/>
      <c r="BG74" s="22"/>
      <c r="BH74" s="22"/>
      <c r="BL74" s="22"/>
      <c r="BM74" s="26"/>
      <c r="BN74" s="22"/>
      <c r="BO74" s="39"/>
      <c r="BP74" s="22"/>
      <c r="BQ74" s="22"/>
      <c r="BR74" s="22"/>
      <c r="BS74" s="26"/>
      <c r="FO74" s="10"/>
    </row>
    <row r="75" spans="41:171" ht="18" customHeight="1" hidden="1">
      <c r="AO75" s="62"/>
      <c r="AP75" s="62"/>
      <c r="AQ75" s="63"/>
      <c r="AW75" s="7">
        <f t="shared" si="36"/>
      </c>
      <c r="BF75" s="43"/>
      <c r="BG75" s="22"/>
      <c r="BH75" s="43"/>
      <c r="BL75" s="22"/>
      <c r="BM75" s="26"/>
      <c r="BN75" s="22"/>
      <c r="BO75" s="39"/>
      <c r="BP75" s="22"/>
      <c r="BQ75" s="22"/>
      <c r="BR75" s="22"/>
      <c r="BS75" s="26"/>
      <c r="FO75" s="43"/>
    </row>
    <row r="76" spans="41:171" ht="18" customHeight="1" hidden="1">
      <c r="AO76" s="62"/>
      <c r="AP76" s="62"/>
      <c r="AQ76" s="63"/>
      <c r="AW76" s="7">
        <f t="shared" si="36"/>
      </c>
      <c r="BF76" s="43"/>
      <c r="BG76" s="43"/>
      <c r="BH76" s="22"/>
      <c r="BL76" s="22"/>
      <c r="BM76" s="26"/>
      <c r="BN76" s="22"/>
      <c r="BO76" s="39"/>
      <c r="BP76" s="22"/>
      <c r="BQ76" s="22"/>
      <c r="BR76" s="22"/>
      <c r="BS76" s="26"/>
      <c r="FO76" s="22"/>
    </row>
    <row r="77" spans="41:171" ht="18" customHeight="1" hidden="1">
      <c r="AO77" s="62"/>
      <c r="AP77" s="62"/>
      <c r="AQ77" s="63"/>
      <c r="AW77" s="7">
        <f t="shared" si="36"/>
      </c>
      <c r="BF77" s="22"/>
      <c r="BG77" s="22"/>
      <c r="BH77" s="22"/>
      <c r="BL77" s="22"/>
      <c r="BM77" s="26"/>
      <c r="BN77" s="22"/>
      <c r="BO77" s="39"/>
      <c r="BP77" s="22"/>
      <c r="BQ77" s="22"/>
      <c r="BR77" s="22"/>
      <c r="BS77" s="26"/>
      <c r="FO77" s="22"/>
    </row>
    <row r="78" spans="41:171" ht="18" customHeight="1" hidden="1">
      <c r="AO78" s="62"/>
      <c r="AP78" s="62"/>
      <c r="AQ78" s="63"/>
      <c r="AW78" s="7">
        <f t="shared" si="36"/>
      </c>
      <c r="BF78" s="22"/>
      <c r="BG78" s="22"/>
      <c r="BH78" s="22"/>
      <c r="BL78" s="22"/>
      <c r="BM78" s="26"/>
      <c r="BN78" s="22"/>
      <c r="BO78" s="39"/>
      <c r="BP78" s="22"/>
      <c r="BQ78" s="22"/>
      <c r="BR78" s="22"/>
      <c r="BS78" s="26"/>
      <c r="FO78" s="22"/>
    </row>
    <row r="79" spans="41:171" ht="18" customHeight="1" hidden="1">
      <c r="AO79" s="62"/>
      <c r="AP79" s="62"/>
      <c r="AQ79" s="63"/>
      <c r="AW79" s="7">
        <f t="shared" si="36"/>
      </c>
      <c r="BF79" s="22"/>
      <c r="BG79" s="22"/>
      <c r="BH79" s="22"/>
      <c r="BL79" s="22"/>
      <c r="BM79" s="26"/>
      <c r="BN79" s="22"/>
      <c r="BO79" s="39"/>
      <c r="BP79" s="22"/>
      <c r="BQ79" s="22"/>
      <c r="BR79" s="22"/>
      <c r="BS79" s="26"/>
      <c r="FO79" s="22"/>
    </row>
    <row r="80" spans="41:171" ht="18" customHeight="1" hidden="1">
      <c r="AO80" s="62"/>
      <c r="AP80" s="62"/>
      <c r="AQ80" s="63"/>
      <c r="AW80" s="7">
        <f t="shared" si="36"/>
      </c>
      <c r="BF80" s="43"/>
      <c r="BG80" s="22"/>
      <c r="BH80" s="43"/>
      <c r="BL80" s="22"/>
      <c r="BM80" s="26"/>
      <c r="BN80" s="22"/>
      <c r="BO80" s="39"/>
      <c r="BP80" s="22"/>
      <c r="BQ80" s="22"/>
      <c r="BR80" s="22"/>
      <c r="BS80" s="26"/>
      <c r="FO80" s="43"/>
    </row>
    <row r="81" spans="41:171" ht="18" customHeight="1" hidden="1">
      <c r="AO81" s="62"/>
      <c r="AP81" s="62"/>
      <c r="AQ81" s="63"/>
      <c r="AW81" s="7">
        <f t="shared" si="36"/>
      </c>
      <c r="BF81" s="43"/>
      <c r="BG81" s="43"/>
      <c r="BH81" s="22"/>
      <c r="BL81" s="22"/>
      <c r="BM81" s="26"/>
      <c r="BN81" s="22"/>
      <c r="BO81" s="39"/>
      <c r="BP81" s="22"/>
      <c r="BQ81" s="22"/>
      <c r="BR81" s="22"/>
      <c r="BS81" s="26"/>
      <c r="FO81" s="10"/>
    </row>
    <row r="82" spans="41:171" ht="18" customHeight="1" hidden="1">
      <c r="AO82" s="62"/>
      <c r="AP82" s="62"/>
      <c r="AQ82" s="63"/>
      <c r="AW82" s="7">
        <f t="shared" si="36"/>
      </c>
      <c r="BF82" s="22"/>
      <c r="BG82" s="22"/>
      <c r="BH82" s="22"/>
      <c r="BL82" s="22"/>
      <c r="BM82" s="26"/>
      <c r="BN82" s="22"/>
      <c r="BO82" s="39"/>
      <c r="BP82" s="22"/>
      <c r="BQ82" s="22"/>
      <c r="BR82" s="22"/>
      <c r="BS82" s="26"/>
      <c r="FO82" s="10"/>
    </row>
    <row r="83" spans="41:171" ht="18" customHeight="1" hidden="1">
      <c r="AO83" s="62"/>
      <c r="AP83" s="62"/>
      <c r="AQ83" s="63"/>
      <c r="AW83" s="7">
        <f t="shared" si="36"/>
      </c>
      <c r="BF83" s="22"/>
      <c r="BG83" s="22"/>
      <c r="BH83" s="43"/>
      <c r="BL83" s="22"/>
      <c r="BM83" s="26"/>
      <c r="BN83" s="22"/>
      <c r="BO83" s="39"/>
      <c r="BP83" s="22"/>
      <c r="BQ83" s="22"/>
      <c r="BR83" s="22"/>
      <c r="BS83" s="26"/>
      <c r="FO83" s="43"/>
    </row>
    <row r="84" spans="41:171" ht="18" customHeight="1" hidden="1">
      <c r="AO84" s="62"/>
      <c r="AP84" s="62"/>
      <c r="AQ84" s="63"/>
      <c r="AW84" s="7">
        <f t="shared" si="36"/>
      </c>
      <c r="BF84" s="43"/>
      <c r="BG84" s="43"/>
      <c r="BH84" s="10"/>
      <c r="BL84" s="22"/>
      <c r="BM84" s="26"/>
      <c r="BN84" s="22"/>
      <c r="BO84" s="39"/>
      <c r="BP84" s="22"/>
      <c r="BQ84" s="22"/>
      <c r="BR84" s="22"/>
      <c r="BS84" s="26"/>
      <c r="FO84" s="10"/>
    </row>
    <row r="85" spans="41:171" ht="18" customHeight="1" hidden="1">
      <c r="AO85" s="62"/>
      <c r="AP85" s="62"/>
      <c r="AQ85" s="63"/>
      <c r="AW85" s="7">
        <f t="shared" si="36"/>
      </c>
      <c r="AX85" s="8"/>
      <c r="AY85" s="8"/>
      <c r="AZ85" s="9"/>
      <c r="BA85" s="9"/>
      <c r="BB85" s="9"/>
      <c r="BC85" s="9"/>
      <c r="BD85" s="24"/>
      <c r="BE85" s="10"/>
      <c r="BF85" s="10"/>
      <c r="BG85" s="10"/>
      <c r="BH85" s="10"/>
      <c r="BL85" s="22"/>
      <c r="BM85" s="26"/>
      <c r="BN85" s="22"/>
      <c r="BO85" s="39"/>
      <c r="BP85" s="22"/>
      <c r="BQ85" s="22"/>
      <c r="BR85" s="22"/>
      <c r="BS85" s="26"/>
      <c r="FO85" s="10"/>
    </row>
    <row r="86" spans="49:171" ht="18" customHeight="1" hidden="1">
      <c r="AW86" s="7">
        <f t="shared" si="36"/>
      </c>
      <c r="AX86" s="8"/>
      <c r="AY86" s="8"/>
      <c r="AZ86" s="9"/>
      <c r="BA86" s="9"/>
      <c r="BB86" s="9"/>
      <c r="BC86" s="9"/>
      <c r="BD86" s="24"/>
      <c r="BE86" s="10"/>
      <c r="BF86" s="10"/>
      <c r="BG86" s="10"/>
      <c r="BH86" s="10"/>
      <c r="BL86" s="22"/>
      <c r="BM86" s="26"/>
      <c r="BN86" s="22"/>
      <c r="BO86" s="39"/>
      <c r="BP86" s="22"/>
      <c r="BQ86" s="22"/>
      <c r="BR86" s="22"/>
      <c r="BS86" s="26"/>
      <c r="FO86" s="10"/>
    </row>
    <row r="87" spans="49:171" ht="18" customHeight="1" hidden="1">
      <c r="AW87" s="7">
        <f t="shared" si="36"/>
      </c>
      <c r="AX87" s="8"/>
      <c r="AY87" s="8"/>
      <c r="AZ87" s="9"/>
      <c r="BA87" s="9"/>
      <c r="BB87" s="9"/>
      <c r="BC87" s="9"/>
      <c r="BD87" s="24"/>
      <c r="BE87" s="10"/>
      <c r="BF87" s="10"/>
      <c r="BG87" s="10"/>
      <c r="BH87" s="10"/>
      <c r="BL87" s="22"/>
      <c r="BM87" s="26"/>
      <c r="BN87" s="22"/>
      <c r="BO87" s="39"/>
      <c r="BP87" s="22"/>
      <c r="BQ87" s="22"/>
      <c r="BR87" s="22"/>
      <c r="BS87" s="26"/>
      <c r="FO87" s="10"/>
    </row>
    <row r="88" spans="49:171" ht="18" customHeight="1" hidden="1">
      <c r="AW88" s="7">
        <f t="shared" si="36"/>
      </c>
      <c r="AX88" s="8"/>
      <c r="AY88" s="8"/>
      <c r="AZ88" s="9"/>
      <c r="BA88" s="9"/>
      <c r="BB88" s="9"/>
      <c r="BC88" s="9"/>
      <c r="BD88" s="24"/>
      <c r="BE88" s="10"/>
      <c r="BF88" s="10"/>
      <c r="BG88" s="10"/>
      <c r="BH88" s="10"/>
      <c r="BL88" s="22"/>
      <c r="BM88" s="26"/>
      <c r="BN88" s="22"/>
      <c r="BO88" s="39"/>
      <c r="BP88" s="22"/>
      <c r="BQ88" s="22"/>
      <c r="BR88" s="22"/>
      <c r="BS88" s="26"/>
      <c r="FO88" s="10"/>
    </row>
    <row r="89" spans="49:171" ht="18" customHeight="1" hidden="1">
      <c r="AW89" s="7">
        <f t="shared" si="36"/>
      </c>
      <c r="AX89" s="8"/>
      <c r="AY89" s="8"/>
      <c r="AZ89" s="9"/>
      <c r="BA89" s="9"/>
      <c r="BB89" s="9"/>
      <c r="BC89" s="9"/>
      <c r="BD89" s="24"/>
      <c r="BE89" s="10"/>
      <c r="BF89" s="10"/>
      <c r="BG89" s="10"/>
      <c r="BH89" s="22"/>
      <c r="BL89" s="22"/>
      <c r="BM89" s="26"/>
      <c r="BN89" s="22"/>
      <c r="BO89" s="39"/>
      <c r="BP89" s="22"/>
      <c r="BQ89" s="22"/>
      <c r="BR89" s="22"/>
      <c r="BS89" s="26"/>
      <c r="FO89" s="10"/>
    </row>
    <row r="90" spans="49:171" ht="18" customHeight="1" hidden="1">
      <c r="AW90" s="7">
        <f t="shared" si="36"/>
      </c>
      <c r="BF90" s="43"/>
      <c r="BG90" s="22"/>
      <c r="BH90" s="43"/>
      <c r="BL90" s="22"/>
      <c r="BM90" s="26"/>
      <c r="BN90" s="22"/>
      <c r="BO90" s="39"/>
      <c r="BP90" s="22"/>
      <c r="BQ90" s="22"/>
      <c r="BR90" s="22"/>
      <c r="BS90" s="26"/>
      <c r="FO90" s="43"/>
    </row>
    <row r="91" spans="49:171" ht="18" customHeight="1" hidden="1">
      <c r="AW91" s="7">
        <f t="shared" si="36"/>
      </c>
      <c r="BF91" s="43"/>
      <c r="BG91" s="43"/>
      <c r="BH91" s="10"/>
      <c r="BL91" s="22"/>
      <c r="BM91" s="26"/>
      <c r="BN91" s="22"/>
      <c r="BO91" s="39"/>
      <c r="BP91" s="22"/>
      <c r="BQ91" s="22"/>
      <c r="BR91" s="22"/>
      <c r="BS91" s="26"/>
      <c r="FO91" s="10"/>
    </row>
    <row r="92" spans="49:171" ht="18" customHeight="1" hidden="1">
      <c r="AW92" s="7">
        <f aca="true" t="shared" si="37" ref="AW92:AW169">IF(AX92="","",AW91+1)</f>
      </c>
      <c r="AX92" s="8"/>
      <c r="AY92" s="8"/>
      <c r="AZ92" s="9"/>
      <c r="BA92" s="9"/>
      <c r="BB92" s="9"/>
      <c r="BC92" s="9"/>
      <c r="BD92" s="24"/>
      <c r="BE92" s="10"/>
      <c r="BF92" s="10"/>
      <c r="BG92" s="10"/>
      <c r="BH92" s="10"/>
      <c r="BL92" s="22"/>
      <c r="BM92" s="26"/>
      <c r="BN92" s="22"/>
      <c r="BO92" s="39"/>
      <c r="BP92" s="22"/>
      <c r="BQ92" s="22"/>
      <c r="BR92" s="22"/>
      <c r="BS92" s="26"/>
      <c r="FO92" s="10"/>
    </row>
    <row r="93" spans="49:171" ht="18" customHeight="1" hidden="1">
      <c r="AW93" s="7">
        <f t="shared" si="37"/>
      </c>
      <c r="AX93" s="8"/>
      <c r="AY93" s="8"/>
      <c r="AZ93" s="9"/>
      <c r="BA93" s="9"/>
      <c r="BB93" s="9"/>
      <c r="BC93" s="9"/>
      <c r="BD93" s="24"/>
      <c r="BE93" s="10"/>
      <c r="BF93" s="10"/>
      <c r="BG93" s="10"/>
      <c r="BH93" s="10"/>
      <c r="BL93" s="22"/>
      <c r="BM93" s="26"/>
      <c r="BN93" s="22"/>
      <c r="BO93" s="39"/>
      <c r="BP93" s="22"/>
      <c r="BQ93" s="22"/>
      <c r="BR93" s="22"/>
      <c r="BS93" s="26"/>
      <c r="FO93" s="10"/>
    </row>
    <row r="94" spans="49:171" ht="18" customHeight="1" hidden="1">
      <c r="AW94" s="7">
        <f t="shared" si="37"/>
      </c>
      <c r="AX94" s="8"/>
      <c r="AY94" s="8"/>
      <c r="AZ94" s="9"/>
      <c r="BA94" s="9"/>
      <c r="BB94" s="9"/>
      <c r="BC94" s="9"/>
      <c r="BD94" s="24"/>
      <c r="BE94" s="10"/>
      <c r="BF94" s="10"/>
      <c r="BG94" s="10"/>
      <c r="BH94" s="10"/>
      <c r="BL94" s="22"/>
      <c r="BM94" s="26"/>
      <c r="BN94" s="22"/>
      <c r="BO94" s="39"/>
      <c r="BP94" s="22"/>
      <c r="BQ94" s="22"/>
      <c r="BR94" s="22"/>
      <c r="BS94" s="26"/>
      <c r="FO94" s="10"/>
    </row>
    <row r="95" spans="49:171" ht="18" customHeight="1" hidden="1">
      <c r="AW95" s="7">
        <f t="shared" si="37"/>
      </c>
      <c r="AX95" s="8"/>
      <c r="AY95" s="8"/>
      <c r="AZ95" s="9"/>
      <c r="BA95" s="9"/>
      <c r="BB95" s="9"/>
      <c r="BC95" s="9"/>
      <c r="BD95" s="24"/>
      <c r="BE95" s="10"/>
      <c r="BF95" s="10"/>
      <c r="BG95" s="10"/>
      <c r="BH95" s="22"/>
      <c r="BL95" s="22"/>
      <c r="BM95" s="26"/>
      <c r="BN95" s="22"/>
      <c r="BO95" s="39"/>
      <c r="BP95" s="22"/>
      <c r="BQ95" s="22"/>
      <c r="BR95" s="22"/>
      <c r="BS95" s="26"/>
      <c r="FO95" s="10"/>
    </row>
    <row r="96" spans="49:171" ht="18" customHeight="1" hidden="1">
      <c r="AW96" s="7">
        <f t="shared" si="37"/>
      </c>
      <c r="BF96" s="43"/>
      <c r="BG96" s="22"/>
      <c r="BH96" s="43"/>
      <c r="BL96" s="22"/>
      <c r="BM96" s="26"/>
      <c r="BN96" s="22"/>
      <c r="BO96" s="39"/>
      <c r="BP96" s="22"/>
      <c r="BQ96" s="22"/>
      <c r="BR96" s="22"/>
      <c r="BS96" s="26"/>
      <c r="FO96" s="43"/>
    </row>
    <row r="97" spans="49:171" ht="18" customHeight="1" hidden="1">
      <c r="AW97" s="7">
        <f t="shared" si="37"/>
      </c>
      <c r="BF97" s="43"/>
      <c r="BG97" s="43"/>
      <c r="BH97" s="22"/>
      <c r="BL97" s="22"/>
      <c r="BM97" s="26"/>
      <c r="BN97" s="22"/>
      <c r="BO97" s="39"/>
      <c r="BP97" s="22"/>
      <c r="BQ97" s="22"/>
      <c r="BR97" s="22"/>
      <c r="BS97" s="26"/>
      <c r="FO97" s="22"/>
    </row>
    <row r="98" spans="49:171" ht="18" customHeight="1" hidden="1">
      <c r="AW98" s="7">
        <f t="shared" si="37"/>
      </c>
      <c r="BF98" s="22"/>
      <c r="BG98" s="22"/>
      <c r="BH98" s="22"/>
      <c r="BL98" s="22"/>
      <c r="BM98" s="26"/>
      <c r="BN98" s="22"/>
      <c r="BO98" s="39"/>
      <c r="BP98" s="22"/>
      <c r="BQ98" s="22"/>
      <c r="BR98" s="22"/>
      <c r="BS98" s="26"/>
      <c r="FO98" s="22"/>
    </row>
    <row r="99" spans="49:171" ht="18" customHeight="1" hidden="1">
      <c r="AW99" s="7">
        <f t="shared" si="37"/>
      </c>
      <c r="BF99" s="22"/>
      <c r="BG99" s="22"/>
      <c r="BH99" s="22"/>
      <c r="BL99" s="22"/>
      <c r="BM99" s="26"/>
      <c r="BN99" s="22"/>
      <c r="BO99" s="39"/>
      <c r="BP99" s="22"/>
      <c r="BQ99" s="22"/>
      <c r="BR99" s="22"/>
      <c r="BS99" s="26"/>
      <c r="FO99" s="22"/>
    </row>
    <row r="100" spans="49:171" ht="18" customHeight="1" hidden="1">
      <c r="AW100" s="7">
        <f t="shared" si="37"/>
      </c>
      <c r="BF100" s="22"/>
      <c r="BG100" s="22"/>
      <c r="BH100" s="22"/>
      <c r="BL100" s="22"/>
      <c r="BM100" s="26"/>
      <c r="BN100" s="22"/>
      <c r="BO100" s="39"/>
      <c r="BP100" s="22"/>
      <c r="BQ100" s="22"/>
      <c r="BR100" s="22"/>
      <c r="BS100" s="26"/>
      <c r="FO100" s="22"/>
    </row>
    <row r="101" spans="49:171" ht="18" customHeight="1" hidden="1">
      <c r="AW101" s="7">
        <f t="shared" si="37"/>
      </c>
      <c r="BF101" s="22"/>
      <c r="BG101" s="22"/>
      <c r="BH101" s="22"/>
      <c r="BL101" s="22"/>
      <c r="BM101" s="26"/>
      <c r="BN101" s="22"/>
      <c r="BO101" s="39"/>
      <c r="BP101" s="22"/>
      <c r="BQ101" s="22"/>
      <c r="BR101" s="22"/>
      <c r="BS101" s="26"/>
      <c r="FO101" s="22"/>
    </row>
    <row r="102" spans="49:171" ht="18" customHeight="1" hidden="1">
      <c r="AW102" s="7">
        <f t="shared" si="37"/>
      </c>
      <c r="BF102" s="22"/>
      <c r="BG102" s="22"/>
      <c r="BH102" s="43"/>
      <c r="BL102" s="22"/>
      <c r="BM102" s="26"/>
      <c r="BN102" s="22"/>
      <c r="BO102" s="39"/>
      <c r="BP102" s="22"/>
      <c r="BQ102" s="22"/>
      <c r="BR102" s="22"/>
      <c r="BS102" s="26"/>
      <c r="FO102" s="43"/>
    </row>
    <row r="103" spans="49:171" ht="18" customHeight="1" hidden="1">
      <c r="AW103" s="7">
        <f t="shared" si="37"/>
      </c>
      <c r="BF103" s="43"/>
      <c r="BG103" s="43"/>
      <c r="BH103" s="43"/>
      <c r="BL103" s="22"/>
      <c r="BM103" s="26"/>
      <c r="BN103" s="22"/>
      <c r="BO103" s="39"/>
      <c r="BP103" s="22"/>
      <c r="BQ103" s="22"/>
      <c r="BR103" s="22"/>
      <c r="BS103" s="26"/>
      <c r="FO103" s="43"/>
    </row>
    <row r="104" spans="49:171" ht="18" customHeight="1" hidden="1">
      <c r="AW104" s="7">
        <f t="shared" si="37"/>
      </c>
      <c r="BF104" s="43"/>
      <c r="BG104" s="43"/>
      <c r="BH104" s="22"/>
      <c r="BL104" s="22"/>
      <c r="BM104" s="26"/>
      <c r="BN104" s="22"/>
      <c r="BO104" s="39"/>
      <c r="BP104" s="22"/>
      <c r="BQ104" s="22"/>
      <c r="BR104" s="22"/>
      <c r="BS104" s="26"/>
      <c r="FO104" s="22"/>
    </row>
    <row r="105" spans="49:171" ht="18" customHeight="1" hidden="1">
      <c r="AW105" s="7">
        <f t="shared" si="37"/>
      </c>
      <c r="BF105" s="22"/>
      <c r="BG105" s="22"/>
      <c r="BH105" s="22"/>
      <c r="BL105" s="22"/>
      <c r="BM105" s="26"/>
      <c r="BN105" s="22"/>
      <c r="BO105" s="39"/>
      <c r="BP105" s="22"/>
      <c r="BQ105" s="22"/>
      <c r="BR105" s="22"/>
      <c r="BS105" s="26"/>
      <c r="FO105" s="22"/>
    </row>
    <row r="106" spans="49:171" ht="18" customHeight="1" hidden="1">
      <c r="AW106" s="7">
        <f t="shared" si="37"/>
      </c>
      <c r="BF106" s="22"/>
      <c r="BG106" s="22"/>
      <c r="BH106" s="43"/>
      <c r="BL106" s="22"/>
      <c r="BM106" s="26"/>
      <c r="BN106" s="22"/>
      <c r="BO106" s="39"/>
      <c r="BP106" s="22"/>
      <c r="BQ106" s="22"/>
      <c r="BR106" s="22"/>
      <c r="BS106" s="26"/>
      <c r="FO106" s="43"/>
    </row>
    <row r="107" spans="49:171" ht="18" customHeight="1" hidden="1">
      <c r="AW107" s="7">
        <f t="shared" si="37"/>
      </c>
      <c r="BF107" s="43"/>
      <c r="BG107" s="43"/>
      <c r="BH107" s="10"/>
      <c r="BL107" s="22"/>
      <c r="BM107" s="26"/>
      <c r="BN107" s="22"/>
      <c r="BO107" s="39"/>
      <c r="BP107" s="22"/>
      <c r="BQ107" s="22"/>
      <c r="BR107" s="22"/>
      <c r="BS107" s="26"/>
      <c r="FO107" s="10"/>
    </row>
    <row r="108" spans="49:171" ht="18" customHeight="1" hidden="1">
      <c r="AW108" s="7">
        <f t="shared" si="37"/>
      </c>
      <c r="AX108" s="8"/>
      <c r="AY108" s="8"/>
      <c r="AZ108" s="9"/>
      <c r="BA108" s="9"/>
      <c r="BB108" s="9"/>
      <c r="BC108" s="9"/>
      <c r="BD108" s="24"/>
      <c r="BE108" s="10"/>
      <c r="BF108" s="10"/>
      <c r="BG108" s="10"/>
      <c r="BH108" s="10"/>
      <c r="BL108" s="22"/>
      <c r="BM108" s="26"/>
      <c r="BN108" s="22"/>
      <c r="BO108" s="39"/>
      <c r="BP108" s="22"/>
      <c r="BQ108" s="22"/>
      <c r="BR108" s="22"/>
      <c r="BS108" s="26"/>
      <c r="FO108" s="10"/>
    </row>
    <row r="109" spans="49:171" ht="18" customHeight="1" hidden="1">
      <c r="AW109" s="7">
        <f t="shared" si="37"/>
      </c>
      <c r="AX109" s="8"/>
      <c r="AY109" s="8"/>
      <c r="AZ109" s="9"/>
      <c r="BA109" s="9"/>
      <c r="BB109" s="9"/>
      <c r="BC109" s="9"/>
      <c r="BD109" s="24"/>
      <c r="BE109" s="10"/>
      <c r="BF109" s="10"/>
      <c r="BG109" s="10"/>
      <c r="BH109" s="10"/>
      <c r="BL109" s="22"/>
      <c r="BM109" s="26"/>
      <c r="BN109" s="22"/>
      <c r="BO109" s="39"/>
      <c r="BP109" s="22"/>
      <c r="BQ109" s="22"/>
      <c r="BR109" s="22"/>
      <c r="BS109" s="26"/>
      <c r="FO109" s="10"/>
    </row>
    <row r="110" spans="49:171" ht="18" customHeight="1" hidden="1">
      <c r="AW110" s="7">
        <f t="shared" si="37"/>
      </c>
      <c r="AX110" s="8"/>
      <c r="AY110" s="8"/>
      <c r="AZ110" s="9"/>
      <c r="BA110" s="9"/>
      <c r="BB110" s="9"/>
      <c r="BC110" s="9"/>
      <c r="BD110" s="24"/>
      <c r="BE110" s="10"/>
      <c r="BF110" s="10"/>
      <c r="BG110" s="10"/>
      <c r="BH110" s="10"/>
      <c r="BL110" s="22"/>
      <c r="BM110" s="26"/>
      <c r="BN110" s="22"/>
      <c r="BO110" s="39"/>
      <c r="BP110" s="22"/>
      <c r="BQ110" s="22"/>
      <c r="BR110" s="22"/>
      <c r="BS110" s="26"/>
      <c r="FO110" s="10"/>
    </row>
    <row r="111" spans="49:171" ht="18" customHeight="1" hidden="1">
      <c r="AW111" s="7">
        <f t="shared" si="37"/>
      </c>
      <c r="AX111" s="8"/>
      <c r="AY111" s="8"/>
      <c r="AZ111" s="9"/>
      <c r="BA111" s="9"/>
      <c r="BB111" s="9"/>
      <c r="BC111" s="9"/>
      <c r="BD111" s="24"/>
      <c r="BE111" s="10"/>
      <c r="BF111" s="10"/>
      <c r="BG111" s="10"/>
      <c r="BH111" s="22"/>
      <c r="BL111" s="22"/>
      <c r="BM111" s="26"/>
      <c r="BN111" s="22"/>
      <c r="BO111" s="39"/>
      <c r="BP111" s="22"/>
      <c r="BQ111" s="22"/>
      <c r="BR111" s="22"/>
      <c r="BS111" s="26"/>
      <c r="FO111" s="10"/>
    </row>
    <row r="112" spans="49:171" ht="18" customHeight="1" hidden="1">
      <c r="AW112" s="7">
        <f t="shared" si="37"/>
      </c>
      <c r="BF112" s="43"/>
      <c r="BG112" s="22"/>
      <c r="BH112" s="43"/>
      <c r="BL112" s="22"/>
      <c r="BM112" s="26"/>
      <c r="BN112" s="22"/>
      <c r="BO112" s="39"/>
      <c r="BP112" s="22"/>
      <c r="BQ112" s="22"/>
      <c r="BR112" s="22"/>
      <c r="BS112" s="26"/>
      <c r="FO112" s="22"/>
    </row>
    <row r="113" spans="49:171" ht="18" customHeight="1" hidden="1">
      <c r="AW113" s="7">
        <f t="shared" si="37"/>
      </c>
      <c r="BF113" s="43"/>
      <c r="BG113" s="43"/>
      <c r="BH113" s="22"/>
      <c r="BL113" s="22"/>
      <c r="BM113" s="26"/>
      <c r="BN113" s="22"/>
      <c r="BO113" s="39"/>
      <c r="BP113" s="22"/>
      <c r="BQ113" s="22"/>
      <c r="BR113" s="22"/>
      <c r="BS113" s="26"/>
      <c r="FO113" s="22"/>
    </row>
    <row r="114" spans="49:171" ht="18" customHeight="1" hidden="1">
      <c r="AW114" s="7">
        <f t="shared" si="37"/>
      </c>
      <c r="BF114" s="22"/>
      <c r="BG114" s="22"/>
      <c r="BH114" s="22"/>
      <c r="BL114" s="22"/>
      <c r="BM114" s="26"/>
      <c r="BN114" s="22"/>
      <c r="BO114" s="39"/>
      <c r="BP114" s="22"/>
      <c r="BQ114" s="22"/>
      <c r="BR114" s="22"/>
      <c r="BS114" s="26"/>
      <c r="FO114" s="22"/>
    </row>
    <row r="115" spans="49:171" ht="18" customHeight="1" hidden="1">
      <c r="AW115" s="7">
        <f t="shared" si="37"/>
      </c>
      <c r="BF115" s="22"/>
      <c r="BG115" s="22"/>
      <c r="BH115" s="22"/>
      <c r="BL115" s="22"/>
      <c r="BM115" s="26"/>
      <c r="BN115" s="22"/>
      <c r="BO115" s="39"/>
      <c r="BP115" s="22"/>
      <c r="BQ115" s="22"/>
      <c r="BR115" s="22"/>
      <c r="BS115" s="26"/>
      <c r="FO115" s="22"/>
    </row>
    <row r="116" spans="49:171" ht="18" customHeight="1" hidden="1">
      <c r="AW116" s="7">
        <f t="shared" si="37"/>
      </c>
      <c r="BF116" s="22"/>
      <c r="BG116" s="22"/>
      <c r="BH116" s="22"/>
      <c r="BL116" s="22"/>
      <c r="BM116" s="26"/>
      <c r="BN116" s="22"/>
      <c r="BO116" s="39"/>
      <c r="BP116" s="22"/>
      <c r="BQ116" s="22"/>
      <c r="BR116" s="22"/>
      <c r="BS116" s="26"/>
      <c r="FO116" s="22"/>
    </row>
    <row r="117" spans="49:171" ht="18" customHeight="1" hidden="1">
      <c r="AW117" s="7">
        <f t="shared" si="37"/>
      </c>
      <c r="BF117" s="22"/>
      <c r="BG117" s="22"/>
      <c r="BH117" s="22"/>
      <c r="BL117" s="22"/>
      <c r="BM117" s="26"/>
      <c r="BN117" s="22"/>
      <c r="BO117" s="39"/>
      <c r="BP117" s="22"/>
      <c r="BQ117" s="22"/>
      <c r="BR117" s="22"/>
      <c r="BS117" s="26"/>
      <c r="FO117" s="22"/>
    </row>
    <row r="118" spans="49:171" ht="18" customHeight="1" hidden="1">
      <c r="AW118" s="7">
        <f t="shared" si="37"/>
      </c>
      <c r="BF118" s="22"/>
      <c r="BG118" s="22"/>
      <c r="BH118" s="22"/>
      <c r="BL118" s="22"/>
      <c r="BM118" s="26"/>
      <c r="BN118" s="22"/>
      <c r="BO118" s="39"/>
      <c r="BP118" s="22"/>
      <c r="BQ118" s="22"/>
      <c r="BR118" s="22"/>
      <c r="BS118" s="26"/>
      <c r="FO118" s="22"/>
    </row>
    <row r="119" spans="49:171" ht="18" customHeight="1" hidden="1">
      <c r="AW119" s="7">
        <f t="shared" si="37"/>
      </c>
      <c r="BF119" s="22"/>
      <c r="BG119" s="22"/>
      <c r="BH119" s="22"/>
      <c r="BL119" s="22"/>
      <c r="BM119" s="26"/>
      <c r="BN119" s="22"/>
      <c r="BO119" s="39"/>
      <c r="BP119" s="22"/>
      <c r="BQ119" s="22"/>
      <c r="BR119" s="22"/>
      <c r="BS119" s="26"/>
      <c r="FO119" s="22"/>
    </row>
    <row r="120" spans="49:171" ht="18" customHeight="1" hidden="1">
      <c r="AW120" s="7">
        <f t="shared" si="37"/>
      </c>
      <c r="BF120" s="22"/>
      <c r="BG120" s="22"/>
      <c r="BH120" s="22"/>
      <c r="BL120" s="22"/>
      <c r="BM120" s="26"/>
      <c r="BN120" s="22"/>
      <c r="BO120" s="39"/>
      <c r="BP120" s="22"/>
      <c r="BQ120" s="22"/>
      <c r="BR120" s="22"/>
      <c r="BS120" s="26"/>
      <c r="FO120" s="22"/>
    </row>
    <row r="121" spans="49:171" ht="18" customHeight="1" hidden="1">
      <c r="AW121" s="7">
        <f t="shared" si="37"/>
      </c>
      <c r="BF121" s="22"/>
      <c r="BG121" s="22"/>
      <c r="BH121" s="22"/>
      <c r="BL121" s="22"/>
      <c r="BM121" s="26"/>
      <c r="BN121" s="22"/>
      <c r="BO121" s="39"/>
      <c r="BP121" s="22"/>
      <c r="BQ121" s="22"/>
      <c r="BR121" s="22"/>
      <c r="BS121" s="26"/>
      <c r="FO121" s="22"/>
    </row>
    <row r="122" spans="49:171" ht="18" customHeight="1" hidden="1">
      <c r="AW122" s="7">
        <f t="shared" si="37"/>
      </c>
      <c r="BF122" s="22"/>
      <c r="BG122" s="22"/>
      <c r="BH122" s="22"/>
      <c r="BL122" s="22"/>
      <c r="BM122" s="26"/>
      <c r="BN122" s="22"/>
      <c r="BO122" s="39"/>
      <c r="BP122" s="22"/>
      <c r="BQ122" s="22"/>
      <c r="BR122" s="22"/>
      <c r="BS122" s="26"/>
      <c r="FO122" s="22"/>
    </row>
    <row r="123" spans="49:171" ht="18" customHeight="1" hidden="1">
      <c r="AW123" s="7">
        <f t="shared" si="37"/>
      </c>
      <c r="BF123" s="22"/>
      <c r="BG123" s="22"/>
      <c r="BH123" s="22"/>
      <c r="BL123" s="22"/>
      <c r="BM123" s="26"/>
      <c r="BN123" s="22"/>
      <c r="BO123" s="39"/>
      <c r="BP123" s="22"/>
      <c r="BQ123" s="22"/>
      <c r="BR123" s="22"/>
      <c r="BS123" s="26"/>
      <c r="FO123" s="22"/>
    </row>
    <row r="124" spans="49:171" ht="18" customHeight="1" hidden="1">
      <c r="AW124" s="7">
        <f t="shared" si="37"/>
      </c>
      <c r="BF124" s="22"/>
      <c r="BG124" s="22"/>
      <c r="BH124" s="22"/>
      <c r="BL124" s="22"/>
      <c r="BM124" s="26"/>
      <c r="BN124" s="22"/>
      <c r="BO124" s="39"/>
      <c r="BP124" s="22"/>
      <c r="BQ124" s="22"/>
      <c r="BR124" s="22"/>
      <c r="BS124" s="26"/>
      <c r="FO124" s="22"/>
    </row>
    <row r="125" spans="49:171" ht="18" customHeight="1" hidden="1">
      <c r="AW125" s="7">
        <f t="shared" si="37"/>
      </c>
      <c r="BF125" s="22"/>
      <c r="BG125" s="22"/>
      <c r="BH125" s="22"/>
      <c r="BL125" s="22"/>
      <c r="BM125" s="26"/>
      <c r="BN125" s="22"/>
      <c r="BO125" s="39"/>
      <c r="BP125" s="22"/>
      <c r="BQ125" s="22"/>
      <c r="BR125" s="22"/>
      <c r="BS125" s="26"/>
      <c r="FO125" s="22"/>
    </row>
    <row r="126" spans="49:171" ht="18" customHeight="1" hidden="1">
      <c r="AW126" s="7">
        <f t="shared" si="37"/>
      </c>
      <c r="BF126" s="22"/>
      <c r="BG126" s="22"/>
      <c r="BH126" s="22"/>
      <c r="BL126" s="22"/>
      <c r="BM126" s="26"/>
      <c r="BN126" s="22"/>
      <c r="BO126" s="39"/>
      <c r="BP126" s="22"/>
      <c r="BQ126" s="22"/>
      <c r="BR126" s="22"/>
      <c r="BS126" s="26"/>
      <c r="FO126" s="22"/>
    </row>
    <row r="127" spans="49:171" ht="18" customHeight="1" hidden="1">
      <c r="AW127" s="7">
        <f t="shared" si="37"/>
      </c>
      <c r="BF127" s="22"/>
      <c r="BG127" s="22"/>
      <c r="BH127" s="22"/>
      <c r="BL127" s="22"/>
      <c r="BM127" s="26"/>
      <c r="BN127" s="22"/>
      <c r="BO127" s="39"/>
      <c r="BP127" s="22"/>
      <c r="BQ127" s="22"/>
      <c r="BR127" s="22"/>
      <c r="BS127" s="26"/>
      <c r="FO127" s="22"/>
    </row>
    <row r="128" spans="49:171" ht="18" customHeight="1" hidden="1">
      <c r="AW128" s="7">
        <f t="shared" si="37"/>
      </c>
      <c r="BF128" s="22"/>
      <c r="BG128" s="22"/>
      <c r="BH128" s="22"/>
      <c r="BL128" s="22"/>
      <c r="BM128" s="26"/>
      <c r="BN128" s="22"/>
      <c r="BO128" s="39"/>
      <c r="BP128" s="22"/>
      <c r="BQ128" s="22"/>
      <c r="BR128" s="22"/>
      <c r="BS128" s="26"/>
      <c r="FO128" s="22"/>
    </row>
    <row r="129" spans="49:171" ht="18" customHeight="1" hidden="1">
      <c r="AW129" s="7">
        <f t="shared" si="37"/>
      </c>
      <c r="BF129" s="22"/>
      <c r="BG129" s="22"/>
      <c r="BH129" s="22"/>
      <c r="BL129" s="22"/>
      <c r="BM129" s="26"/>
      <c r="BN129" s="22"/>
      <c r="BO129" s="39"/>
      <c r="BP129" s="22"/>
      <c r="BQ129" s="22"/>
      <c r="BR129" s="22"/>
      <c r="BS129" s="26"/>
      <c r="FO129" s="22"/>
    </row>
    <row r="130" spans="49:171" ht="18" customHeight="1" hidden="1">
      <c r="AW130" s="7">
        <f t="shared" si="37"/>
      </c>
      <c r="BF130" s="22"/>
      <c r="BG130" s="22"/>
      <c r="BH130" s="22"/>
      <c r="BL130" s="22"/>
      <c r="BM130" s="26"/>
      <c r="BN130" s="22"/>
      <c r="BO130" s="39"/>
      <c r="BP130" s="22"/>
      <c r="BQ130" s="22"/>
      <c r="BR130" s="22"/>
      <c r="BS130" s="26"/>
      <c r="FO130" s="22"/>
    </row>
    <row r="131" spans="49:171" ht="18" customHeight="1" hidden="1">
      <c r="AW131" s="7">
        <f t="shared" si="37"/>
      </c>
      <c r="BF131" s="22"/>
      <c r="BG131" s="22"/>
      <c r="BH131" s="22"/>
      <c r="BL131" s="22"/>
      <c r="BM131" s="26"/>
      <c r="BN131" s="22"/>
      <c r="BO131" s="39"/>
      <c r="BP131" s="22"/>
      <c r="BQ131" s="22"/>
      <c r="BR131" s="22"/>
      <c r="BS131" s="26"/>
      <c r="FO131" s="22"/>
    </row>
    <row r="132" spans="49:171" ht="18" customHeight="1" hidden="1">
      <c r="AW132" s="7">
        <f t="shared" si="37"/>
      </c>
      <c r="BF132" s="22"/>
      <c r="BG132" s="22"/>
      <c r="BH132" s="22"/>
      <c r="BL132" s="22"/>
      <c r="BM132" s="26"/>
      <c r="BN132" s="22"/>
      <c r="BO132" s="39"/>
      <c r="BP132" s="22"/>
      <c r="BQ132" s="22"/>
      <c r="BR132" s="22"/>
      <c r="BS132" s="26"/>
      <c r="FO132" s="22"/>
    </row>
    <row r="133" spans="49:171" ht="18" customHeight="1" hidden="1">
      <c r="AW133" s="7">
        <f>IF(AX133="","",AW131+1)</f>
      </c>
      <c r="BF133" s="22"/>
      <c r="BG133" s="22"/>
      <c r="BH133" s="22"/>
      <c r="BL133" s="22"/>
      <c r="BM133" s="26"/>
      <c r="BN133" s="22"/>
      <c r="BO133" s="39"/>
      <c r="BP133" s="22"/>
      <c r="BQ133" s="22"/>
      <c r="BR133" s="22"/>
      <c r="BS133" s="26"/>
      <c r="FO133" s="22"/>
    </row>
    <row r="134" spans="49:171" ht="18" customHeight="1" hidden="1">
      <c r="AW134" s="7">
        <f>IF(AX134="","",AW133+1)</f>
      </c>
      <c r="BF134" s="22"/>
      <c r="BG134" s="22"/>
      <c r="BH134" s="22"/>
      <c r="BL134" s="22"/>
      <c r="BM134" s="26"/>
      <c r="BN134" s="22"/>
      <c r="BO134" s="39"/>
      <c r="BP134" s="22"/>
      <c r="BQ134" s="22"/>
      <c r="BR134" s="22"/>
      <c r="BS134" s="26"/>
      <c r="FO134" s="43"/>
    </row>
    <row r="135" spans="49:171" ht="18" customHeight="1" hidden="1">
      <c r="AW135" s="7">
        <f t="shared" si="37"/>
      </c>
      <c r="BF135" s="22"/>
      <c r="BG135" s="22"/>
      <c r="BH135" s="22"/>
      <c r="BL135" s="22"/>
      <c r="BM135" s="26"/>
      <c r="BN135" s="22"/>
      <c r="BO135" s="39"/>
      <c r="BP135" s="22"/>
      <c r="BQ135" s="22"/>
      <c r="BR135" s="22"/>
      <c r="BS135" s="26"/>
      <c r="FO135" s="22"/>
    </row>
    <row r="136" spans="49:171" ht="18" customHeight="1" hidden="1">
      <c r="AW136" s="7">
        <f t="shared" si="37"/>
      </c>
      <c r="BF136" s="22"/>
      <c r="BG136" s="22"/>
      <c r="BH136" s="22"/>
      <c r="BL136" s="22"/>
      <c r="BM136" s="26"/>
      <c r="BN136" s="22"/>
      <c r="BO136" s="39"/>
      <c r="BP136" s="22"/>
      <c r="BQ136" s="22"/>
      <c r="BR136" s="22"/>
      <c r="BS136" s="26"/>
      <c r="FO136" s="22"/>
    </row>
    <row r="137" spans="49:171" ht="18" customHeight="1" hidden="1">
      <c r="AW137" s="7">
        <f t="shared" si="37"/>
      </c>
      <c r="AZ137" s="71"/>
      <c r="BF137" s="22"/>
      <c r="BG137" s="22"/>
      <c r="BH137" s="22"/>
      <c r="BL137" s="22"/>
      <c r="BM137" s="26"/>
      <c r="BN137" s="22"/>
      <c r="BO137" s="39"/>
      <c r="BP137" s="22"/>
      <c r="BQ137" s="22"/>
      <c r="BR137" s="22"/>
      <c r="BS137" s="26"/>
      <c r="FO137" s="22"/>
    </row>
    <row r="138" spans="49:171" ht="18" customHeight="1" hidden="1">
      <c r="AW138" s="7">
        <f t="shared" si="37"/>
      </c>
      <c r="BF138" s="22"/>
      <c r="BG138" s="22"/>
      <c r="BH138" s="22"/>
      <c r="BL138" s="22"/>
      <c r="BM138" s="26"/>
      <c r="BN138" s="22"/>
      <c r="BO138" s="39"/>
      <c r="BP138" s="22"/>
      <c r="BQ138" s="22"/>
      <c r="BR138" s="22"/>
      <c r="BS138" s="26"/>
      <c r="FO138" s="43"/>
    </row>
    <row r="139" spans="49:171" ht="18" customHeight="1" hidden="1">
      <c r="AW139" s="7">
        <f t="shared" si="37"/>
      </c>
      <c r="BF139" s="22"/>
      <c r="BG139" s="22"/>
      <c r="BH139" s="22"/>
      <c r="BL139" s="22"/>
      <c r="BM139" s="26"/>
      <c r="BN139" s="22"/>
      <c r="BO139" s="39"/>
      <c r="BP139" s="22"/>
      <c r="BQ139" s="22"/>
      <c r="BR139" s="22"/>
      <c r="BS139" s="26"/>
      <c r="FO139" s="22"/>
    </row>
    <row r="140" spans="49:171" ht="18" customHeight="1" hidden="1">
      <c r="AW140" s="7">
        <f t="shared" si="37"/>
      </c>
      <c r="AX140" s="8"/>
      <c r="AY140" s="8"/>
      <c r="AZ140" s="9"/>
      <c r="BA140" s="9"/>
      <c r="BB140" s="9"/>
      <c r="BC140" s="9"/>
      <c r="BD140" s="24"/>
      <c r="BE140" s="10"/>
      <c r="BF140" s="22"/>
      <c r="BG140" s="22"/>
      <c r="BH140" s="22"/>
      <c r="BL140" s="22"/>
      <c r="BM140" s="26"/>
      <c r="BN140" s="22"/>
      <c r="BO140" s="39"/>
      <c r="BP140" s="22"/>
      <c r="BQ140" s="22"/>
      <c r="BR140" s="22"/>
      <c r="BS140" s="26"/>
      <c r="FO140" s="22"/>
    </row>
    <row r="141" spans="49:171" ht="18" customHeight="1" hidden="1">
      <c r="AW141" s="7">
        <f t="shared" si="37"/>
      </c>
      <c r="BF141" s="22"/>
      <c r="BG141" s="22"/>
      <c r="BH141" s="22"/>
      <c r="BL141" s="22"/>
      <c r="BM141" s="26"/>
      <c r="BN141" s="22"/>
      <c r="BO141" s="39"/>
      <c r="BP141" s="22"/>
      <c r="BQ141" s="22"/>
      <c r="BR141" s="22"/>
      <c r="BS141" s="26"/>
      <c r="FO141" s="22"/>
    </row>
    <row r="142" spans="49:171" ht="18" customHeight="1" hidden="1">
      <c r="AW142" s="7">
        <f t="shared" si="37"/>
      </c>
      <c r="BF142" s="22"/>
      <c r="BG142" s="22"/>
      <c r="BH142" s="22"/>
      <c r="BL142" s="22"/>
      <c r="BM142" s="26"/>
      <c r="BN142" s="22"/>
      <c r="BO142" s="39"/>
      <c r="BP142" s="22"/>
      <c r="BQ142" s="22"/>
      <c r="BR142" s="22"/>
      <c r="BS142" s="26"/>
      <c r="FO142" s="22"/>
    </row>
    <row r="143" spans="49:171" ht="18" customHeight="1" hidden="1">
      <c r="AW143" s="7">
        <f t="shared" si="37"/>
      </c>
      <c r="BF143" s="22"/>
      <c r="BG143" s="22"/>
      <c r="BH143" s="22"/>
      <c r="BL143" s="22"/>
      <c r="BM143" s="26"/>
      <c r="BN143" s="22"/>
      <c r="BO143" s="39"/>
      <c r="BP143" s="22"/>
      <c r="BQ143" s="22"/>
      <c r="BR143" s="22"/>
      <c r="BS143" s="26"/>
      <c r="FO143" s="43"/>
    </row>
    <row r="144" spans="49:171" ht="18" customHeight="1" hidden="1">
      <c r="AW144" s="7">
        <f t="shared" si="37"/>
      </c>
      <c r="BF144" s="22"/>
      <c r="BG144" s="22"/>
      <c r="BH144" s="22"/>
      <c r="BL144" s="22"/>
      <c r="BM144" s="26"/>
      <c r="BN144" s="22"/>
      <c r="BO144" s="39"/>
      <c r="BP144" s="22"/>
      <c r="BQ144" s="22"/>
      <c r="BR144" s="22"/>
      <c r="BS144" s="26"/>
      <c r="FO144" s="10"/>
    </row>
    <row r="145" spans="49:171" ht="18" customHeight="1" hidden="1">
      <c r="AW145" s="7">
        <f t="shared" si="37"/>
      </c>
      <c r="AX145" s="8"/>
      <c r="AY145" s="8"/>
      <c r="AZ145" s="9"/>
      <c r="BA145" s="9"/>
      <c r="BB145" s="9"/>
      <c r="BC145" s="9"/>
      <c r="BD145" s="24"/>
      <c r="BE145" s="10"/>
      <c r="BF145" s="22"/>
      <c r="BG145" s="22"/>
      <c r="BH145" s="22"/>
      <c r="BL145" s="22"/>
      <c r="BM145" s="26"/>
      <c r="BN145" s="22"/>
      <c r="BO145" s="39"/>
      <c r="BP145" s="22"/>
      <c r="BQ145" s="22"/>
      <c r="BR145" s="22"/>
      <c r="BS145" s="26"/>
      <c r="FO145" s="10"/>
    </row>
    <row r="146" spans="49:171" ht="18" customHeight="1" hidden="1">
      <c r="AW146" s="7">
        <f t="shared" si="37"/>
      </c>
      <c r="BF146" s="22"/>
      <c r="BG146" s="22"/>
      <c r="BH146" s="22"/>
      <c r="BL146" s="22"/>
      <c r="BM146" s="26"/>
      <c r="BN146" s="22"/>
      <c r="BO146" s="39"/>
      <c r="BP146" s="22"/>
      <c r="BQ146" s="22"/>
      <c r="BR146" s="22"/>
      <c r="BS146" s="26"/>
      <c r="FO146" s="10"/>
    </row>
    <row r="147" spans="49:171" ht="18" customHeight="1" hidden="1">
      <c r="AW147" s="7">
        <f t="shared" si="37"/>
      </c>
      <c r="BF147" s="22"/>
      <c r="BG147" s="22"/>
      <c r="BH147" s="22"/>
      <c r="BL147" s="22"/>
      <c r="BM147" s="26"/>
      <c r="BN147" s="22"/>
      <c r="BO147" s="39"/>
      <c r="BP147" s="22"/>
      <c r="BQ147" s="22"/>
      <c r="BR147" s="22"/>
      <c r="BS147" s="26"/>
      <c r="FO147" s="10"/>
    </row>
    <row r="148" spans="49:171" ht="18" customHeight="1" hidden="1">
      <c r="AW148" s="7">
        <f t="shared" si="37"/>
      </c>
      <c r="BF148" s="22"/>
      <c r="BG148" s="22"/>
      <c r="BH148" s="22"/>
      <c r="BL148" s="22"/>
      <c r="BM148" s="26"/>
      <c r="BN148" s="22"/>
      <c r="BO148" s="39"/>
      <c r="BP148" s="22"/>
      <c r="BQ148" s="22"/>
      <c r="BR148" s="22"/>
      <c r="BS148" s="26"/>
      <c r="FO148" s="10"/>
    </row>
    <row r="149" spans="49:171" ht="18" customHeight="1" hidden="1">
      <c r="AW149" s="7">
        <f t="shared" si="37"/>
      </c>
      <c r="BF149" s="22"/>
      <c r="BG149" s="22"/>
      <c r="BH149" s="22"/>
      <c r="BL149" s="22"/>
      <c r="BM149" s="26"/>
      <c r="BN149" s="22"/>
      <c r="BO149" s="39"/>
      <c r="BP149" s="22"/>
      <c r="BQ149" s="22"/>
      <c r="BR149" s="22"/>
      <c r="BS149" s="26"/>
      <c r="FO149" s="43"/>
    </row>
    <row r="150" spans="49:171" ht="18" customHeight="1" hidden="1">
      <c r="AW150" s="7">
        <f t="shared" si="37"/>
      </c>
      <c r="BF150" s="22"/>
      <c r="BG150" s="22"/>
      <c r="BH150" s="22"/>
      <c r="BL150" s="22"/>
      <c r="BM150" s="26"/>
      <c r="BN150" s="22"/>
      <c r="BO150" s="39"/>
      <c r="BP150" s="22"/>
      <c r="BQ150" s="22"/>
      <c r="BR150" s="22"/>
      <c r="BS150" s="26"/>
      <c r="FO150" s="22"/>
    </row>
    <row r="151" spans="49:171" ht="18" customHeight="1" hidden="1">
      <c r="AW151" s="7">
        <f t="shared" si="37"/>
      </c>
      <c r="BF151" s="22"/>
      <c r="BG151" s="22"/>
      <c r="BH151" s="22"/>
      <c r="BL151" s="22"/>
      <c r="BM151" s="26"/>
      <c r="BN151" s="22"/>
      <c r="BO151" s="39"/>
      <c r="BP151" s="22"/>
      <c r="BQ151" s="22"/>
      <c r="BR151" s="22"/>
      <c r="BS151" s="26"/>
      <c r="FO151" s="22"/>
    </row>
    <row r="152" spans="49:171" ht="18" customHeight="1" hidden="1">
      <c r="AW152" s="7">
        <f t="shared" si="37"/>
      </c>
      <c r="AX152" s="8"/>
      <c r="AY152" s="8"/>
      <c r="AZ152" s="9"/>
      <c r="BA152" s="9"/>
      <c r="BB152" s="9"/>
      <c r="BC152" s="9"/>
      <c r="BD152" s="24"/>
      <c r="BE152" s="10"/>
      <c r="BF152" s="22"/>
      <c r="BG152" s="22"/>
      <c r="BH152" s="22"/>
      <c r="BL152" s="22"/>
      <c r="BM152" s="26"/>
      <c r="BN152" s="22"/>
      <c r="BO152" s="39"/>
      <c r="BP152" s="22"/>
      <c r="BQ152" s="22"/>
      <c r="BR152" s="22"/>
      <c r="BS152" s="26"/>
      <c r="FO152" s="22"/>
    </row>
    <row r="153" spans="49:171" ht="18" customHeight="1" hidden="1">
      <c r="AW153" s="7">
        <f t="shared" si="37"/>
      </c>
      <c r="AX153" s="8"/>
      <c r="AY153" s="8"/>
      <c r="AZ153" s="9"/>
      <c r="BA153" s="9"/>
      <c r="BB153" s="9"/>
      <c r="BC153" s="9"/>
      <c r="BD153" s="24"/>
      <c r="BE153" s="10"/>
      <c r="BF153" s="22"/>
      <c r="BG153" s="22"/>
      <c r="BH153" s="22"/>
      <c r="BL153" s="22"/>
      <c r="BM153" s="26"/>
      <c r="BN153" s="22"/>
      <c r="BO153" s="39"/>
      <c r="BP153" s="22"/>
      <c r="BQ153" s="22"/>
      <c r="BR153" s="22"/>
      <c r="BS153" s="26"/>
      <c r="FO153" s="22"/>
    </row>
    <row r="154" spans="49:171" ht="18" customHeight="1" hidden="1">
      <c r="AW154" s="7">
        <f t="shared" si="37"/>
      </c>
      <c r="BF154" s="22"/>
      <c r="BG154" s="22"/>
      <c r="BH154" s="22"/>
      <c r="BL154" s="22"/>
      <c r="BM154" s="26"/>
      <c r="BN154" s="22"/>
      <c r="BO154" s="39"/>
      <c r="BP154" s="22"/>
      <c r="BQ154" s="22"/>
      <c r="BR154" s="22"/>
      <c r="BS154" s="26"/>
      <c r="FO154" s="22"/>
    </row>
    <row r="155" spans="49:171" ht="18" customHeight="1" hidden="1">
      <c r="AW155" s="7">
        <f t="shared" si="37"/>
      </c>
      <c r="BF155" s="22"/>
      <c r="BG155" s="22"/>
      <c r="BH155" s="22"/>
      <c r="BL155" s="22"/>
      <c r="BM155" s="26"/>
      <c r="BN155" s="22"/>
      <c r="BO155" s="39"/>
      <c r="BP155" s="22"/>
      <c r="BQ155" s="22"/>
      <c r="BR155" s="22"/>
      <c r="BS155" s="26"/>
      <c r="FO155" s="43"/>
    </row>
    <row r="156" spans="49:171" ht="18" customHeight="1" hidden="1">
      <c r="AW156" s="7">
        <f t="shared" si="37"/>
      </c>
      <c r="AX156" s="8"/>
      <c r="AY156" s="8"/>
      <c r="AZ156" s="9"/>
      <c r="BA156" s="9"/>
      <c r="BB156" s="9"/>
      <c r="BC156" s="9"/>
      <c r="BD156" s="24"/>
      <c r="BE156" s="10"/>
      <c r="BF156" s="22"/>
      <c r="BG156" s="22"/>
      <c r="BH156" s="22"/>
      <c r="BL156" s="22"/>
      <c r="BM156" s="26"/>
      <c r="BN156" s="22"/>
      <c r="BO156" s="39"/>
      <c r="BP156" s="22"/>
      <c r="BQ156" s="22"/>
      <c r="BR156" s="22"/>
      <c r="BS156" s="26"/>
      <c r="FO156" s="22"/>
    </row>
    <row r="157" spans="49:171" ht="18" customHeight="1" hidden="1">
      <c r="AW157" s="7">
        <f t="shared" si="37"/>
      </c>
      <c r="BF157" s="22"/>
      <c r="BG157" s="22"/>
      <c r="BH157" s="22"/>
      <c r="BL157" s="22"/>
      <c r="BM157" s="26"/>
      <c r="BN157" s="22"/>
      <c r="BO157" s="39"/>
      <c r="BP157" s="22"/>
      <c r="BQ157" s="22"/>
      <c r="BR157" s="22"/>
      <c r="BS157" s="26"/>
      <c r="FO157" s="22"/>
    </row>
    <row r="158" spans="49:171" ht="18" customHeight="1" hidden="1">
      <c r="AW158" s="7">
        <f t="shared" si="37"/>
      </c>
      <c r="BF158" s="22"/>
      <c r="BG158" s="22"/>
      <c r="BH158" s="22"/>
      <c r="BL158" s="22"/>
      <c r="BM158" s="26"/>
      <c r="BN158" s="22"/>
      <c r="BO158" s="39"/>
      <c r="BP158" s="22"/>
      <c r="BQ158" s="22"/>
      <c r="BR158" s="22"/>
      <c r="BS158" s="26"/>
      <c r="FO158" s="22"/>
    </row>
    <row r="159" spans="49:171" ht="18" customHeight="1" hidden="1">
      <c r="AW159" s="7">
        <f t="shared" si="37"/>
      </c>
      <c r="BF159" s="22"/>
      <c r="BG159" s="22"/>
      <c r="BH159" s="22"/>
      <c r="BL159" s="22"/>
      <c r="BM159" s="26"/>
      <c r="BN159" s="22"/>
      <c r="BO159" s="39"/>
      <c r="BP159" s="22"/>
      <c r="BQ159" s="22"/>
      <c r="BR159" s="22"/>
      <c r="BS159" s="26"/>
      <c r="FO159" s="22"/>
    </row>
    <row r="160" spans="49:171" ht="18" customHeight="1" hidden="1">
      <c r="AW160" s="7">
        <f t="shared" si="37"/>
      </c>
      <c r="BF160" s="22"/>
      <c r="BG160" s="22"/>
      <c r="BH160" s="22"/>
      <c r="BL160" s="22"/>
      <c r="BM160" s="26"/>
      <c r="BN160" s="22"/>
      <c r="BO160" s="39"/>
      <c r="BP160" s="22"/>
      <c r="BQ160" s="22"/>
      <c r="BR160" s="22"/>
      <c r="BS160" s="26"/>
      <c r="FO160" s="43"/>
    </row>
    <row r="161" spans="49:171" ht="18" customHeight="1" hidden="1">
      <c r="AW161" s="7">
        <f t="shared" si="37"/>
      </c>
      <c r="BF161" s="22"/>
      <c r="BG161" s="22"/>
      <c r="BH161" s="22"/>
      <c r="BL161" s="22"/>
      <c r="BM161" s="26"/>
      <c r="BN161" s="22"/>
      <c r="BO161" s="39"/>
      <c r="BP161" s="22"/>
      <c r="BQ161" s="22"/>
      <c r="BR161" s="22"/>
      <c r="BS161" s="26"/>
      <c r="FO161" s="10"/>
    </row>
    <row r="162" spans="49:171" ht="18" customHeight="1" hidden="1">
      <c r="AW162" s="7">
        <f t="shared" si="37"/>
      </c>
      <c r="BF162" s="22"/>
      <c r="BG162" s="22"/>
      <c r="BH162" s="22"/>
      <c r="BL162" s="22"/>
      <c r="BM162" s="26"/>
      <c r="BN162" s="22"/>
      <c r="BO162" s="39"/>
      <c r="BP162" s="22"/>
      <c r="BQ162" s="22"/>
      <c r="BR162" s="22"/>
      <c r="BS162" s="26"/>
      <c r="FO162" s="10"/>
    </row>
    <row r="163" spans="49:171" ht="18" customHeight="1" hidden="1">
      <c r="AW163" s="7">
        <f t="shared" si="37"/>
      </c>
      <c r="AX163" s="8"/>
      <c r="AY163" s="8"/>
      <c r="AZ163" s="9"/>
      <c r="BA163" s="9"/>
      <c r="BB163" s="9"/>
      <c r="BC163" s="9"/>
      <c r="BD163" s="24"/>
      <c r="BE163" s="10"/>
      <c r="BF163" s="22"/>
      <c r="BG163" s="22"/>
      <c r="BH163" s="22"/>
      <c r="BL163" s="22"/>
      <c r="BM163" s="26"/>
      <c r="BN163" s="22"/>
      <c r="BO163" s="39"/>
      <c r="BP163" s="22"/>
      <c r="BQ163" s="22"/>
      <c r="BR163" s="22"/>
      <c r="BS163" s="26"/>
      <c r="FO163" s="10"/>
    </row>
    <row r="164" spans="49:171" ht="18" customHeight="1" hidden="1">
      <c r="AW164" s="7">
        <f t="shared" si="37"/>
      </c>
      <c r="BF164" s="22"/>
      <c r="BG164" s="22"/>
      <c r="BH164" s="22"/>
      <c r="BL164" s="22"/>
      <c r="BM164" s="26"/>
      <c r="BN164" s="22"/>
      <c r="BO164" s="39"/>
      <c r="BP164" s="22"/>
      <c r="BQ164" s="22"/>
      <c r="BR164" s="22"/>
      <c r="BS164" s="26"/>
      <c r="FO164" s="10"/>
    </row>
    <row r="165" spans="49:171" ht="18" customHeight="1" hidden="1">
      <c r="AW165" s="7">
        <f t="shared" si="37"/>
      </c>
      <c r="BF165" s="22"/>
      <c r="BG165" s="22"/>
      <c r="BH165" s="22"/>
      <c r="BL165" s="22"/>
      <c r="BM165" s="26"/>
      <c r="BN165" s="22"/>
      <c r="BO165" s="39"/>
      <c r="BP165" s="22"/>
      <c r="BQ165" s="22"/>
      <c r="BR165" s="22"/>
      <c r="BS165" s="26"/>
      <c r="FO165" s="10"/>
    </row>
    <row r="166" spans="49:171" ht="18" customHeight="1" hidden="1">
      <c r="AW166" s="7">
        <f t="shared" si="37"/>
      </c>
      <c r="BF166" s="22"/>
      <c r="BG166" s="22"/>
      <c r="BH166" s="22"/>
      <c r="BL166" s="22"/>
      <c r="BM166" s="26"/>
      <c r="BN166" s="22"/>
      <c r="BO166" s="39"/>
      <c r="BP166" s="22"/>
      <c r="BQ166" s="22"/>
      <c r="BR166" s="22"/>
      <c r="BS166" s="26"/>
      <c r="FO166" s="10"/>
    </row>
    <row r="167" spans="49:171" ht="18" customHeight="1" hidden="1">
      <c r="AW167" s="7">
        <f t="shared" si="37"/>
      </c>
      <c r="BF167" s="22"/>
      <c r="BG167" s="22"/>
      <c r="BH167" s="22"/>
      <c r="BL167" s="22"/>
      <c r="BM167" s="26"/>
      <c r="BN167" s="22"/>
      <c r="BO167" s="39"/>
      <c r="BP167" s="22"/>
      <c r="BQ167" s="22"/>
      <c r="BR167" s="22"/>
      <c r="BS167" s="26"/>
      <c r="FO167" s="43"/>
    </row>
    <row r="168" spans="49:171" ht="18" customHeight="1" hidden="1">
      <c r="AW168" s="7">
        <f t="shared" si="37"/>
      </c>
      <c r="BF168" s="22"/>
      <c r="BG168" s="22"/>
      <c r="BH168" s="22"/>
      <c r="BL168" s="22"/>
      <c r="BM168" s="26"/>
      <c r="BN168" s="22"/>
      <c r="BO168" s="39"/>
      <c r="BP168" s="22"/>
      <c r="BQ168" s="22"/>
      <c r="BR168" s="22"/>
      <c r="BS168" s="26"/>
      <c r="FO168" s="10"/>
    </row>
    <row r="169" spans="49:171" ht="18" customHeight="1" hidden="1">
      <c r="AW169" s="7">
        <f t="shared" si="37"/>
      </c>
      <c r="BF169" s="22"/>
      <c r="BG169" s="22"/>
      <c r="BH169" s="22"/>
      <c r="BL169" s="22"/>
      <c r="BM169" s="26"/>
      <c r="BN169" s="22"/>
      <c r="BO169" s="39"/>
      <c r="BP169" s="22"/>
      <c r="BQ169" s="22"/>
      <c r="BR169" s="22"/>
      <c r="BS169" s="26"/>
      <c r="FO169" s="10"/>
    </row>
    <row r="170" spans="49:171" ht="18" customHeight="1" hidden="1">
      <c r="AW170" s="7">
        <f>IF(AX170="","",AW169+1)</f>
      </c>
      <c r="AX170" s="8"/>
      <c r="AY170" s="8"/>
      <c r="AZ170" s="9"/>
      <c r="BA170" s="9"/>
      <c r="BB170" s="9"/>
      <c r="BC170" s="9"/>
      <c r="BD170" s="24"/>
      <c r="BE170" s="10"/>
      <c r="BF170" s="22"/>
      <c r="BG170" s="22"/>
      <c r="BH170" s="22"/>
      <c r="BL170" s="22"/>
      <c r="BM170" s="26"/>
      <c r="BN170" s="22"/>
      <c r="BO170" s="39"/>
      <c r="BP170" s="22"/>
      <c r="BQ170" s="22"/>
      <c r="BR170" s="22"/>
      <c r="BS170" s="26"/>
      <c r="FO170" s="43"/>
    </row>
    <row r="171" spans="49:171" ht="18" customHeight="1" hidden="1">
      <c r="AW171" s="7">
        <f aca="true" t="shared" si="38" ref="AW171:AW190">IF(AX171="","",AW170+1)</f>
      </c>
      <c r="AX171" s="8"/>
      <c r="AY171" s="8"/>
      <c r="AZ171" s="9"/>
      <c r="BA171" s="9"/>
      <c r="BB171" s="9"/>
      <c r="BC171" s="9"/>
      <c r="BD171" s="24"/>
      <c r="BE171" s="10"/>
      <c r="BF171" s="22"/>
      <c r="BG171" s="22"/>
      <c r="BH171" s="22"/>
      <c r="BL171" s="22"/>
      <c r="BM171" s="26"/>
      <c r="BN171" s="22"/>
      <c r="BO171" s="39"/>
      <c r="BP171" s="22"/>
      <c r="BQ171" s="22"/>
      <c r="BR171" s="22"/>
      <c r="BS171" s="26"/>
      <c r="FO171" s="10"/>
    </row>
    <row r="172" spans="49:171" ht="18" customHeight="1" hidden="1">
      <c r="AW172" s="7">
        <f t="shared" si="38"/>
      </c>
      <c r="AX172" s="8"/>
      <c r="AY172" s="8"/>
      <c r="AZ172" s="9"/>
      <c r="BA172" s="9"/>
      <c r="BB172" s="9"/>
      <c r="BC172" s="9"/>
      <c r="BD172" s="24"/>
      <c r="BE172" s="10"/>
      <c r="BF172" s="22"/>
      <c r="BG172" s="22"/>
      <c r="BH172" s="22"/>
      <c r="BL172" s="22"/>
      <c r="BM172" s="26"/>
      <c r="BN172" s="22"/>
      <c r="BO172" s="39"/>
      <c r="BP172" s="22"/>
      <c r="BQ172" s="22"/>
      <c r="BR172" s="22"/>
      <c r="BS172" s="26"/>
      <c r="FO172" s="10"/>
    </row>
    <row r="173" spans="49:171" ht="18" customHeight="1" hidden="1">
      <c r="AW173" s="7">
        <f t="shared" si="38"/>
      </c>
      <c r="BF173" s="22"/>
      <c r="BG173" s="22"/>
      <c r="BH173" s="22"/>
      <c r="BL173" s="22"/>
      <c r="BM173" s="26"/>
      <c r="BN173" s="22"/>
      <c r="BO173" s="39"/>
      <c r="BP173" s="22"/>
      <c r="BQ173" s="22"/>
      <c r="BR173" s="22"/>
      <c r="BS173" s="26"/>
      <c r="FO173" s="10"/>
    </row>
    <row r="174" spans="49:171" ht="18" customHeight="1" hidden="1">
      <c r="AW174" s="7">
        <f t="shared" si="38"/>
      </c>
      <c r="BF174" s="22"/>
      <c r="BG174" s="22"/>
      <c r="BH174" s="22"/>
      <c r="BL174" s="22"/>
      <c r="BM174" s="26"/>
      <c r="BN174" s="22"/>
      <c r="BO174" s="39"/>
      <c r="BP174" s="22"/>
      <c r="BQ174" s="22"/>
      <c r="BR174" s="22"/>
      <c r="BS174" s="26"/>
      <c r="FO174" s="10"/>
    </row>
    <row r="175" spans="49:171" ht="18" customHeight="1" hidden="1">
      <c r="AW175" s="7">
        <f t="shared" si="38"/>
      </c>
      <c r="BF175" s="22"/>
      <c r="BG175" s="22"/>
      <c r="BH175" s="22"/>
      <c r="BL175" s="22"/>
      <c r="BM175" s="26"/>
      <c r="BN175" s="22"/>
      <c r="BO175" s="39"/>
      <c r="BP175" s="22"/>
      <c r="BQ175" s="22"/>
      <c r="BR175" s="22"/>
      <c r="BS175" s="26"/>
      <c r="FO175" s="43"/>
    </row>
    <row r="176" spans="49:171" ht="18" customHeight="1" hidden="1">
      <c r="AW176" s="7">
        <f t="shared" si="38"/>
      </c>
      <c r="BF176" s="22"/>
      <c r="BG176" s="22"/>
      <c r="BH176" s="22"/>
      <c r="BL176" s="22"/>
      <c r="BM176" s="26"/>
      <c r="BN176" s="22"/>
      <c r="BO176" s="39"/>
      <c r="BP176" s="22"/>
      <c r="BQ176" s="22"/>
      <c r="BR176" s="22"/>
      <c r="BS176" s="26"/>
      <c r="FO176" s="10"/>
    </row>
    <row r="177" spans="49:171" ht="18" customHeight="1" hidden="1">
      <c r="AW177" s="7">
        <f t="shared" si="38"/>
      </c>
      <c r="AX177" s="8"/>
      <c r="AY177" s="8"/>
      <c r="AZ177" s="9"/>
      <c r="BA177" s="9"/>
      <c r="BB177" s="9"/>
      <c r="BC177" s="9"/>
      <c r="BD177" s="24"/>
      <c r="BE177" s="10"/>
      <c r="BF177" s="22"/>
      <c r="BG177" s="22"/>
      <c r="BH177" s="22"/>
      <c r="BL177" s="22"/>
      <c r="BM177" s="26"/>
      <c r="BN177" s="22"/>
      <c r="BO177" s="39"/>
      <c r="BP177" s="22"/>
      <c r="BQ177" s="22"/>
      <c r="BR177" s="22"/>
      <c r="BS177" s="26"/>
      <c r="FO177" s="10"/>
    </row>
    <row r="178" spans="49:171" ht="18" customHeight="1" hidden="1">
      <c r="AW178" s="7">
        <f t="shared" si="38"/>
      </c>
      <c r="BF178" s="22"/>
      <c r="BG178" s="22"/>
      <c r="BH178" s="22"/>
      <c r="BL178" s="22"/>
      <c r="BM178" s="26"/>
      <c r="BN178" s="22"/>
      <c r="BO178" s="39"/>
      <c r="BP178" s="22"/>
      <c r="BQ178" s="22"/>
      <c r="BR178" s="22"/>
      <c r="BS178" s="26"/>
      <c r="FO178" s="10"/>
    </row>
    <row r="179" spans="49:171" ht="18" customHeight="1" hidden="1">
      <c r="AW179" s="7">
        <f t="shared" si="38"/>
      </c>
      <c r="AX179" s="8"/>
      <c r="AY179" s="8"/>
      <c r="AZ179" s="9"/>
      <c r="BA179" s="9"/>
      <c r="BB179" s="9"/>
      <c r="BC179" s="9"/>
      <c r="BD179" s="24"/>
      <c r="BE179" s="10"/>
      <c r="BF179" s="22"/>
      <c r="BG179" s="22"/>
      <c r="BH179" s="22"/>
      <c r="BL179" s="22"/>
      <c r="BM179" s="26"/>
      <c r="BN179" s="22"/>
      <c r="BO179" s="39"/>
      <c r="BP179" s="22"/>
      <c r="BQ179" s="22"/>
      <c r="BR179" s="22"/>
      <c r="BS179" s="26"/>
      <c r="FO179" s="10"/>
    </row>
    <row r="180" spans="49:171" ht="18" customHeight="1" hidden="1">
      <c r="AW180" s="7">
        <f t="shared" si="38"/>
      </c>
      <c r="BF180" s="22"/>
      <c r="BG180" s="22"/>
      <c r="BH180" s="22"/>
      <c r="BL180" s="22"/>
      <c r="BM180" s="26"/>
      <c r="BN180" s="22"/>
      <c r="BO180" s="39"/>
      <c r="BP180" s="22"/>
      <c r="BQ180" s="22"/>
      <c r="BR180" s="22"/>
      <c r="BS180" s="26"/>
      <c r="FO180" s="10"/>
    </row>
    <row r="181" spans="49:171" ht="18" customHeight="1" hidden="1">
      <c r="AW181" s="7">
        <f t="shared" si="38"/>
      </c>
      <c r="BF181" s="22"/>
      <c r="BG181" s="22"/>
      <c r="BH181" s="22"/>
      <c r="BL181" s="22"/>
      <c r="BM181" s="26"/>
      <c r="BN181" s="22"/>
      <c r="BO181" s="39"/>
      <c r="BP181" s="22"/>
      <c r="BQ181" s="22"/>
      <c r="BR181" s="22"/>
      <c r="BS181" s="26"/>
      <c r="FO181" s="43"/>
    </row>
    <row r="182" spans="49:171" ht="18" customHeight="1" hidden="1">
      <c r="AW182" s="7">
        <f t="shared" si="38"/>
      </c>
      <c r="BF182" s="22"/>
      <c r="BG182" s="22"/>
      <c r="BH182" s="22"/>
      <c r="BL182" s="22"/>
      <c r="BM182" s="26"/>
      <c r="BN182" s="22"/>
      <c r="BO182" s="39"/>
      <c r="BP182" s="22"/>
      <c r="BQ182" s="22"/>
      <c r="BR182" s="22"/>
      <c r="BS182" s="26"/>
      <c r="FO182" s="22"/>
    </row>
    <row r="183" spans="49:171" ht="18" customHeight="1" hidden="1">
      <c r="AW183" s="7">
        <f t="shared" si="38"/>
      </c>
      <c r="BF183" s="22"/>
      <c r="BG183" s="22"/>
      <c r="BH183" s="22"/>
      <c r="BL183" s="22"/>
      <c r="BM183" s="26"/>
      <c r="BN183" s="22"/>
      <c r="BO183" s="39"/>
      <c r="BP183" s="22"/>
      <c r="BQ183" s="22"/>
      <c r="BR183" s="22"/>
      <c r="BS183" s="26"/>
      <c r="FO183" s="22"/>
    </row>
    <row r="184" spans="49:171" ht="18" customHeight="1" hidden="1">
      <c r="AW184" s="7">
        <f t="shared" si="38"/>
      </c>
      <c r="BF184" s="22"/>
      <c r="BG184" s="22"/>
      <c r="BH184" s="22"/>
      <c r="BL184" s="22"/>
      <c r="BM184" s="26"/>
      <c r="BN184" s="22"/>
      <c r="BO184" s="39"/>
      <c r="BP184" s="22"/>
      <c r="BQ184" s="22"/>
      <c r="BR184" s="22"/>
      <c r="BS184" s="26"/>
      <c r="FO184" s="22"/>
    </row>
    <row r="185" spans="49:171" ht="18" customHeight="1" hidden="1">
      <c r="AW185" s="7">
        <f t="shared" si="38"/>
      </c>
      <c r="BF185" s="22"/>
      <c r="BG185" s="22"/>
      <c r="BH185" s="22"/>
      <c r="BL185" s="22"/>
      <c r="BM185" s="26"/>
      <c r="BN185" s="22"/>
      <c r="BO185" s="39"/>
      <c r="BP185" s="22"/>
      <c r="BQ185" s="22"/>
      <c r="BR185" s="22"/>
      <c r="BS185" s="26"/>
      <c r="FO185" s="22"/>
    </row>
    <row r="186" spans="49:171" ht="18" customHeight="1" hidden="1">
      <c r="AW186" s="7">
        <f t="shared" si="38"/>
      </c>
      <c r="AX186" s="8"/>
      <c r="AY186" s="8"/>
      <c r="AZ186" s="9"/>
      <c r="BA186" s="9"/>
      <c r="BB186" s="9"/>
      <c r="BC186" s="9"/>
      <c r="BD186" s="24"/>
      <c r="BE186" s="10"/>
      <c r="BF186" s="22"/>
      <c r="BG186" s="22"/>
      <c r="BH186" s="22"/>
      <c r="BL186" s="22"/>
      <c r="BM186" s="26"/>
      <c r="BN186" s="22"/>
      <c r="BO186" s="39"/>
      <c r="BP186" s="22"/>
      <c r="BQ186" s="22"/>
      <c r="BR186" s="22"/>
      <c r="BS186" s="26"/>
      <c r="FO186" s="43"/>
    </row>
    <row r="187" spans="49:171" ht="18" customHeight="1" hidden="1">
      <c r="AW187" s="7">
        <f t="shared" si="38"/>
      </c>
      <c r="BF187" s="22"/>
      <c r="BG187" s="22"/>
      <c r="BH187" s="22"/>
      <c r="BL187" s="22"/>
      <c r="BM187" s="26"/>
      <c r="BN187" s="22"/>
      <c r="BO187" s="39"/>
      <c r="BP187" s="22"/>
      <c r="BQ187" s="22"/>
      <c r="BR187" s="22"/>
      <c r="BS187" s="26"/>
      <c r="FO187" s="10"/>
    </row>
    <row r="188" spans="49:171" ht="18" customHeight="1" hidden="1">
      <c r="AW188" s="7">
        <f t="shared" si="38"/>
      </c>
      <c r="BF188" s="22"/>
      <c r="BG188" s="22"/>
      <c r="BH188" s="22"/>
      <c r="BL188" s="22"/>
      <c r="BM188" s="26"/>
      <c r="BN188" s="22"/>
      <c r="BO188" s="39"/>
      <c r="BP188" s="22"/>
      <c r="BQ188" s="22"/>
      <c r="BR188" s="22"/>
      <c r="BS188" s="26"/>
      <c r="FO188" s="10"/>
    </row>
    <row r="189" spans="49:171" ht="18" customHeight="1" hidden="1">
      <c r="AW189" s="7">
        <f t="shared" si="38"/>
      </c>
      <c r="BF189" s="22"/>
      <c r="BG189" s="22"/>
      <c r="BH189" s="22"/>
      <c r="BL189" s="22"/>
      <c r="BM189" s="26"/>
      <c r="BN189" s="22"/>
      <c r="BO189" s="39"/>
      <c r="BP189" s="22"/>
      <c r="BQ189" s="22"/>
      <c r="BR189" s="22"/>
      <c r="BS189" s="26"/>
      <c r="FO189" s="10"/>
    </row>
    <row r="190" spans="49:171" ht="18" customHeight="1" hidden="1">
      <c r="AW190" s="7">
        <f t="shared" si="38"/>
      </c>
      <c r="BF190" s="22"/>
      <c r="BG190" s="22"/>
      <c r="BH190" s="22"/>
      <c r="BL190" s="22"/>
      <c r="BM190" s="26"/>
      <c r="BN190" s="22"/>
      <c r="BO190" s="39"/>
      <c r="BP190" s="22"/>
      <c r="BQ190" s="22"/>
      <c r="BR190" s="22"/>
      <c r="BS190" s="26"/>
      <c r="FO190" s="43"/>
    </row>
    <row r="191" spans="58:171" ht="18" customHeight="1" hidden="1">
      <c r="BF191" s="22"/>
      <c r="BG191" s="22"/>
      <c r="BH191" s="22"/>
      <c r="BL191" s="22"/>
      <c r="BM191" s="26"/>
      <c r="BN191" s="22"/>
      <c r="BO191" s="39"/>
      <c r="BP191" s="22"/>
      <c r="BQ191" s="22"/>
      <c r="BR191" s="22"/>
      <c r="BS191" s="26"/>
      <c r="FO191" s="22"/>
    </row>
    <row r="192" spans="58:171" ht="18" customHeight="1" hidden="1">
      <c r="BF192" s="22"/>
      <c r="BG192" s="22"/>
      <c r="BH192" s="22"/>
      <c r="BL192" s="22"/>
      <c r="BM192" s="26"/>
      <c r="BN192" s="22"/>
      <c r="BO192" s="39"/>
      <c r="BP192" s="22"/>
      <c r="BQ192" s="22"/>
      <c r="BR192" s="22"/>
      <c r="BS192" s="26"/>
      <c r="FO192" s="22"/>
    </row>
    <row r="193" spans="58:171" ht="18" customHeight="1" hidden="1">
      <c r="BF193" s="22"/>
      <c r="BG193" s="22"/>
      <c r="BH193" s="22"/>
      <c r="BL193" s="22"/>
      <c r="BM193" s="26"/>
      <c r="BN193" s="22"/>
      <c r="BO193" s="39"/>
      <c r="BP193" s="22"/>
      <c r="BQ193" s="22"/>
      <c r="BR193" s="22"/>
      <c r="BS193" s="26"/>
      <c r="FO193" s="22"/>
    </row>
    <row r="194" spans="58:171" ht="18" customHeight="1" hidden="1">
      <c r="BF194" s="22"/>
      <c r="BG194" s="22"/>
      <c r="BH194" s="22"/>
      <c r="BL194" s="22"/>
      <c r="BM194" s="26"/>
      <c r="BN194" s="22"/>
      <c r="BO194" s="39"/>
      <c r="BP194" s="22"/>
      <c r="BQ194" s="22"/>
      <c r="BR194" s="22"/>
      <c r="BS194" s="26"/>
      <c r="FO194" s="22"/>
    </row>
    <row r="195" spans="58:171" ht="9.75" customHeight="1" hidden="1">
      <c r="BF195" s="22"/>
      <c r="BG195" s="22"/>
      <c r="BH195" s="22"/>
      <c r="BL195" s="22"/>
      <c r="BM195" s="26"/>
      <c r="BN195" s="22"/>
      <c r="BO195" s="39"/>
      <c r="BP195" s="22"/>
      <c r="BQ195" s="22"/>
      <c r="BR195" s="22"/>
      <c r="BS195" s="26"/>
      <c r="FO195" s="22"/>
    </row>
    <row r="196" spans="58:171" ht="9.75" customHeight="1" hidden="1">
      <c r="BF196" s="22"/>
      <c r="BG196" s="22"/>
      <c r="BH196" s="22"/>
      <c r="BL196" s="22"/>
      <c r="BM196" s="26"/>
      <c r="BN196" s="22"/>
      <c r="BO196" s="39"/>
      <c r="BP196" s="22"/>
      <c r="BQ196" s="22"/>
      <c r="BR196" s="22"/>
      <c r="BS196" s="26"/>
      <c r="FO196" s="43"/>
    </row>
    <row r="197" ht="9.75" customHeight="1" hidden="1">
      <c r="FO197" s="22"/>
    </row>
    <row r="198" ht="9.75" customHeight="1" hidden="1">
      <c r="FO198" s="22"/>
    </row>
    <row r="199" ht="9.75" customHeight="1" hidden="1">
      <c r="FO199" s="22"/>
    </row>
    <row r="200" ht="9.75" customHeight="1" hidden="1">
      <c r="FO200" s="22"/>
    </row>
    <row r="201" ht="9.75" customHeight="1" hidden="1">
      <c r="FO201" s="22"/>
    </row>
    <row r="202" ht="9.75" customHeight="1" hidden="1">
      <c r="FO202" s="10"/>
    </row>
    <row r="203" ht="9.75" customHeight="1" hidden="1">
      <c r="FO203" s="43"/>
    </row>
    <row r="204" ht="9.75" customHeight="1" hidden="1">
      <c r="FO204" s="22"/>
    </row>
    <row r="205" ht="9.75" customHeight="1" hidden="1">
      <c r="FO205" s="22"/>
    </row>
    <row r="206" ht="9.75" customHeight="1" hidden="1">
      <c r="FO206" s="22"/>
    </row>
    <row r="207" ht="9.75" customHeight="1" hidden="1">
      <c r="FO207" s="22"/>
    </row>
    <row r="208" ht="9.75" customHeight="1" hidden="1">
      <c r="FO208" s="43"/>
    </row>
    <row r="209" ht="9.75" customHeight="1" hidden="1">
      <c r="FO209" s="10"/>
    </row>
    <row r="210" ht="9.75" customHeight="1" hidden="1">
      <c r="FO210" s="10"/>
    </row>
    <row r="211" ht="9.75" customHeight="1" hidden="1">
      <c r="FO211" s="43"/>
    </row>
    <row r="212" ht="9.75" customHeight="1" hidden="1">
      <c r="FO212" s="10"/>
    </row>
    <row r="213" ht="9.75" customHeight="1" hidden="1">
      <c r="FO213" s="10"/>
    </row>
    <row r="214" ht="9.75" customHeight="1" hidden="1">
      <c r="FO214" s="10"/>
    </row>
    <row r="215" ht="9.75" customHeight="1" hidden="1">
      <c r="FO215" s="10"/>
    </row>
    <row r="216" ht="9.75" customHeight="1" hidden="1">
      <c r="FO216" s="10"/>
    </row>
    <row r="217" ht="9.75" customHeight="1" hidden="1">
      <c r="FO217" s="10"/>
    </row>
    <row r="218" ht="9.75" customHeight="1" hidden="1">
      <c r="FO218" s="43"/>
    </row>
    <row r="219" ht="9.75" customHeight="1" hidden="1">
      <c r="FO219" s="10"/>
    </row>
    <row r="220" ht="9.75" customHeight="1" hidden="1">
      <c r="FO220" s="10"/>
    </row>
    <row r="221" ht="9.75" customHeight="1" hidden="1">
      <c r="FO221" s="10"/>
    </row>
    <row r="222" ht="9.75" customHeight="1" hidden="1">
      <c r="FO222" s="10"/>
    </row>
    <row r="223" ht="9.75" customHeight="1" hidden="1">
      <c r="FO223" s="10"/>
    </row>
    <row r="224" ht="9.75" customHeight="1" hidden="1">
      <c r="FO224" s="43"/>
    </row>
    <row r="225" ht="9.75" customHeight="1" hidden="1">
      <c r="FO225" s="22"/>
    </row>
    <row r="226" ht="9.75" customHeight="1" hidden="1">
      <c r="FO226" s="22"/>
    </row>
    <row r="227" ht="9.75" customHeight="1" hidden="1">
      <c r="FO227" s="22"/>
    </row>
    <row r="228" ht="9.75" customHeight="1" hidden="1">
      <c r="FO228" s="22"/>
    </row>
    <row r="229" ht="9.75" customHeight="1" hidden="1">
      <c r="FO229" s="22"/>
    </row>
    <row r="230" ht="9.75" customHeight="1" hidden="1">
      <c r="FO230" s="43"/>
    </row>
    <row r="231" ht="9.75" customHeight="1" hidden="1">
      <c r="FO231" s="43"/>
    </row>
    <row r="232" ht="9.75" customHeight="1" hidden="1">
      <c r="FO232" s="22"/>
    </row>
    <row r="233" ht="9.75" customHeight="1" hidden="1">
      <c r="FO233" s="22"/>
    </row>
    <row r="234" ht="9.75" customHeight="1" hidden="1">
      <c r="FO234" s="43"/>
    </row>
    <row r="235" ht="9.75" customHeight="1" hidden="1">
      <c r="FO235" s="10"/>
    </row>
    <row r="236" ht="9.75" customHeight="1" hidden="1">
      <c r="FO236" s="10"/>
    </row>
    <row r="237" ht="9.75" customHeight="1" hidden="1">
      <c r="FO237" s="10"/>
    </row>
    <row r="238" ht="9.75" customHeight="1" hidden="1">
      <c r="FO238" s="10"/>
    </row>
    <row r="239" ht="9.75" customHeight="1" hidden="1">
      <c r="FO239" s="10"/>
    </row>
  </sheetData>
  <sheetProtection password="D9C1" sheet="1"/>
  <mergeCells count="30">
    <mergeCell ref="O21:R21"/>
    <mergeCell ref="O22:T22"/>
    <mergeCell ref="F22:J22"/>
    <mergeCell ref="F20:J20"/>
    <mergeCell ref="L18:N18"/>
    <mergeCell ref="N7:O7"/>
    <mergeCell ref="N8:O8"/>
    <mergeCell ref="N9:O9"/>
    <mergeCell ref="N10:O10"/>
    <mergeCell ref="O18:Y18"/>
    <mergeCell ref="N11:O11"/>
    <mergeCell ref="N12:O12"/>
    <mergeCell ref="N13:O13"/>
    <mergeCell ref="F17:N17"/>
    <mergeCell ref="P2:R2"/>
    <mergeCell ref="N2:O2"/>
    <mergeCell ref="N3:O3"/>
    <mergeCell ref="N4:O4"/>
    <mergeCell ref="N5:O5"/>
    <mergeCell ref="N6:O6"/>
    <mergeCell ref="N14:O14"/>
    <mergeCell ref="N15:O15"/>
    <mergeCell ref="N16:O16"/>
    <mergeCell ref="O19:R19"/>
    <mergeCell ref="O20:R20"/>
    <mergeCell ref="C17:D23"/>
    <mergeCell ref="F19:J19"/>
    <mergeCell ref="F21:J21"/>
    <mergeCell ref="L20:N20"/>
    <mergeCell ref="F18:J18"/>
  </mergeCells>
  <conditionalFormatting sqref="V17 S3:W16 V23:V24">
    <cfRule type="cellIs" priority="124" dxfId="114" operator="equal" stopIfTrue="1">
      <formula>0</formula>
    </cfRule>
  </conditionalFormatting>
  <conditionalFormatting sqref="Y23:Y24">
    <cfRule type="cellIs" priority="125" dxfId="121" operator="equal" stopIfTrue="1">
      <formula>"0,0"</formula>
    </cfRule>
  </conditionalFormatting>
  <conditionalFormatting sqref="N3:N16">
    <cfRule type="cellIs" priority="126" dxfId="120" operator="equal" stopIfTrue="1">
      <formula>"n/a"</formula>
    </cfRule>
  </conditionalFormatting>
  <conditionalFormatting sqref="O17:U17 Y3:Y16">
    <cfRule type="cellIs" priority="127" dxfId="111" operator="equal" stopIfTrue="1">
      <formula>0</formula>
    </cfRule>
  </conditionalFormatting>
  <conditionalFormatting sqref="P3:R16">
    <cfRule type="cellIs" priority="128" dxfId="118" operator="lessThanOrEqual" stopIfTrue="1">
      <formula>-1</formula>
    </cfRule>
  </conditionalFormatting>
  <conditionalFormatting sqref="W22">
    <cfRule type="cellIs" priority="129" dxfId="117" operator="equal" stopIfTrue="1">
      <formula>-500</formula>
    </cfRule>
  </conditionalFormatting>
  <conditionalFormatting sqref="X3:X16">
    <cfRule type="cellIs" priority="131" dxfId="116" operator="equal" stopIfTrue="1">
      <formula>"MVP"</formula>
    </cfRule>
    <cfRule type="cellIs" priority="132" dxfId="111" operator="equal" stopIfTrue="1">
      <formula>Y3</formula>
    </cfRule>
  </conditionalFormatting>
  <conditionalFormatting sqref="L3:L16 L27">
    <cfRule type="cellIs" priority="135" dxfId="114" operator="equal" stopIfTrue="1">
      <formula>0</formula>
    </cfRule>
    <cfRule type="cellIs" priority="136" dxfId="113" operator="equal" stopIfTrue="1">
      <formula>"Player type quantity surpassed"</formula>
    </cfRule>
  </conditionalFormatting>
  <conditionalFormatting sqref="AI3:AI16">
    <cfRule type="cellIs" priority="152" dxfId="112" operator="greaterThan" stopIfTrue="1">
      <formula>AW4</formula>
    </cfRule>
    <cfRule type="cellIs" priority="153" dxfId="111" operator="equal" stopIfTrue="1">
      <formula>0</formula>
    </cfRule>
  </conditionalFormatting>
  <conditionalFormatting sqref="U22">
    <cfRule type="cellIs" priority="162" dxfId="110" operator="greaterThan" stopIfTrue="1">
      <formula>$W$22</formula>
    </cfRule>
  </conditionalFormatting>
  <conditionalFormatting sqref="G4">
    <cfRule type="cellIs" priority="115" dxfId="18" operator="greaterThanOrEqual" stopIfTrue="1">
      <formula>$AR$4+1</formula>
    </cfRule>
    <cfRule type="cellIs" priority="116" dxfId="19" operator="lessThanOrEqual" stopIfTrue="1">
      <formula>$AR$4-1</formula>
    </cfRule>
  </conditionalFormatting>
  <conditionalFormatting sqref="H4">
    <cfRule type="cellIs" priority="79" dxfId="18" operator="greaterThanOrEqual" stopIfTrue="1">
      <formula>$AS$4+1</formula>
    </cfRule>
    <cfRule type="cellIs" priority="80" dxfId="19" operator="lessThanOrEqual" stopIfTrue="1">
      <formula>$AS$4-1</formula>
    </cfRule>
    <cfRule type="cellIs" priority="112" dxfId="18" operator="greaterThanOrEqual" stopIfTrue="1">
      <formula>$AS$4+1</formula>
    </cfRule>
    <cfRule type="cellIs" priority="114" dxfId="19" operator="lessThanOrEqual" stopIfTrue="1">
      <formula>$AS$4-1</formula>
    </cfRule>
  </conditionalFormatting>
  <conditionalFormatting sqref="I4">
    <cfRule type="cellIs" priority="111" dxfId="19" operator="lessThanOrEqual" stopIfTrue="1">
      <formula>$AT$4-1</formula>
    </cfRule>
    <cfRule type="cellIs" priority="113" dxfId="18" operator="greaterThanOrEqual" stopIfTrue="1">
      <formula>$AT$4+1</formula>
    </cfRule>
  </conditionalFormatting>
  <conditionalFormatting sqref="G5">
    <cfRule type="cellIs" priority="109" dxfId="18" operator="greaterThanOrEqual" stopIfTrue="1">
      <formula>$AR$5+1</formula>
    </cfRule>
    <cfRule type="cellIs" priority="110" dxfId="19" operator="lessThanOrEqual" stopIfTrue="1">
      <formula>$AR$5-1</formula>
    </cfRule>
  </conditionalFormatting>
  <conditionalFormatting sqref="G6">
    <cfRule type="cellIs" priority="107" dxfId="18" operator="greaterThanOrEqual" stopIfTrue="1">
      <formula>$AR$6+1</formula>
    </cfRule>
    <cfRule type="cellIs" priority="108" dxfId="19" operator="lessThanOrEqual" stopIfTrue="1">
      <formula>$AR$6-1</formula>
    </cfRule>
  </conditionalFormatting>
  <conditionalFormatting sqref="G7">
    <cfRule type="cellIs" priority="105" dxfId="10" operator="greaterThanOrEqual" stopIfTrue="1">
      <formula>$AR$7+1</formula>
    </cfRule>
    <cfRule type="cellIs" priority="106" dxfId="19" operator="lessThanOrEqual" stopIfTrue="1">
      <formula>$AR$7-1</formula>
    </cfRule>
  </conditionalFormatting>
  <conditionalFormatting sqref="G8">
    <cfRule type="cellIs" priority="103" dxfId="18" operator="greaterThanOrEqual" stopIfTrue="1">
      <formula>$AR$8+1</formula>
    </cfRule>
    <cfRule type="cellIs" priority="104" dxfId="19" operator="lessThanOrEqual" stopIfTrue="1">
      <formula>$AR$8-1</formula>
    </cfRule>
  </conditionalFormatting>
  <conditionalFormatting sqref="G9">
    <cfRule type="cellIs" priority="101" dxfId="18" operator="greaterThanOrEqual" stopIfTrue="1">
      <formula>$AR$9+1</formula>
    </cfRule>
    <cfRule type="cellIs" priority="102" dxfId="19" operator="lessThanOrEqual" stopIfTrue="1">
      <formula>$AR$9-1</formula>
    </cfRule>
  </conditionalFormatting>
  <conditionalFormatting sqref="G10">
    <cfRule type="cellIs" priority="99" dxfId="18" operator="greaterThanOrEqual" stopIfTrue="1">
      <formula>$AR$10+1</formula>
    </cfRule>
    <cfRule type="cellIs" priority="100" dxfId="19" operator="lessThanOrEqual" stopIfTrue="1">
      <formula>$AR$10-1</formula>
    </cfRule>
  </conditionalFormatting>
  <conditionalFormatting sqref="G11">
    <cfRule type="cellIs" priority="97" dxfId="18" operator="greaterThanOrEqual" stopIfTrue="1">
      <formula>$AR$11+1</formula>
    </cfRule>
    <cfRule type="cellIs" priority="98" dxfId="19" operator="lessThanOrEqual" stopIfTrue="1">
      <formula>$AR$11-1</formula>
    </cfRule>
  </conditionalFormatting>
  <conditionalFormatting sqref="G12">
    <cfRule type="cellIs" priority="95" dxfId="18" operator="greaterThanOrEqual" stopIfTrue="1">
      <formula>$AR$12+1</formula>
    </cfRule>
    <cfRule type="cellIs" priority="96" dxfId="19" operator="lessThanOrEqual" stopIfTrue="1">
      <formula>$AR$12-1</formula>
    </cfRule>
  </conditionalFormatting>
  <conditionalFormatting sqref="G13">
    <cfRule type="cellIs" priority="93" dxfId="18" operator="greaterThanOrEqual" stopIfTrue="1">
      <formula>$AR$13+1</formula>
    </cfRule>
    <cfRule type="cellIs" priority="94" dxfId="19" operator="lessThanOrEqual" stopIfTrue="1">
      <formula>$AR$13-1</formula>
    </cfRule>
  </conditionalFormatting>
  <conditionalFormatting sqref="G14">
    <cfRule type="cellIs" priority="91" dxfId="18" operator="greaterThanOrEqual" stopIfTrue="1">
      <formula>$AR$14+1</formula>
    </cfRule>
    <cfRule type="cellIs" priority="92" dxfId="19" operator="lessThanOrEqual" stopIfTrue="1">
      <formula>$AR$14-1</formula>
    </cfRule>
  </conditionalFormatting>
  <conditionalFormatting sqref="G15">
    <cfRule type="cellIs" priority="89" dxfId="18" operator="greaterThanOrEqual" stopIfTrue="1">
      <formula>$AR$15+1</formula>
    </cfRule>
    <cfRule type="cellIs" priority="90" dxfId="19" operator="lessThanOrEqual" stopIfTrue="1">
      <formula>$AR$15-1</formula>
    </cfRule>
  </conditionalFormatting>
  <conditionalFormatting sqref="G16">
    <cfRule type="cellIs" priority="87" dxfId="18" operator="greaterThanOrEqual" stopIfTrue="1">
      <formula>$AR$16+1</formula>
    </cfRule>
    <cfRule type="cellIs" priority="88" dxfId="19" operator="lessThanOrEqual" stopIfTrue="1">
      <formula>$AR$16-1</formula>
    </cfRule>
  </conditionalFormatting>
  <conditionalFormatting sqref="G3">
    <cfRule type="cellIs" priority="85" dxfId="18" operator="greaterThanOrEqual" stopIfTrue="1">
      <formula>$AR$3+1</formula>
    </cfRule>
    <cfRule type="cellIs" priority="86" dxfId="19" operator="lessThanOrEqual" stopIfTrue="1">
      <formula>$AR$3-1</formula>
    </cfRule>
  </conditionalFormatting>
  <conditionalFormatting sqref="H3">
    <cfRule type="cellIs" priority="83" dxfId="18" operator="greaterThanOrEqual" stopIfTrue="1">
      <formula>$AS$3+1</formula>
    </cfRule>
    <cfRule type="cellIs" priority="84" dxfId="19" operator="lessThanOrEqual" stopIfTrue="1">
      <formula>$AS$3-1</formula>
    </cfRule>
  </conditionalFormatting>
  <conditionalFormatting sqref="I3">
    <cfRule type="cellIs" priority="81" dxfId="18" operator="greaterThanOrEqual" stopIfTrue="1">
      <formula>$AT$3+1</formula>
    </cfRule>
    <cfRule type="cellIs" priority="82" dxfId="19" operator="lessThanOrEqual" stopIfTrue="1">
      <formula>$AT$3-1</formula>
    </cfRule>
  </conditionalFormatting>
  <conditionalFormatting sqref="H5">
    <cfRule type="cellIs" priority="77" dxfId="18" operator="greaterThanOrEqual" stopIfTrue="1">
      <formula>$AS$5+1</formula>
    </cfRule>
    <cfRule type="cellIs" priority="78" dxfId="19" operator="lessThanOrEqual" stopIfTrue="1">
      <formula>$AS$5-1</formula>
    </cfRule>
  </conditionalFormatting>
  <conditionalFormatting sqref="H6">
    <cfRule type="cellIs" priority="75" dxfId="18" operator="greaterThanOrEqual" stopIfTrue="1">
      <formula>$AS$6+1</formula>
    </cfRule>
    <cfRule type="cellIs" priority="76" dxfId="19" operator="lessThanOrEqual" stopIfTrue="1">
      <formula>$AS$6-1</formula>
    </cfRule>
  </conditionalFormatting>
  <conditionalFormatting sqref="H7">
    <cfRule type="cellIs" priority="73" dxfId="18" operator="greaterThanOrEqual" stopIfTrue="1">
      <formula>$AS$7+1</formula>
    </cfRule>
    <cfRule type="cellIs" priority="74" dxfId="19" operator="lessThanOrEqual" stopIfTrue="1">
      <formula>$AS$7-1</formula>
    </cfRule>
  </conditionalFormatting>
  <conditionalFormatting sqref="H8">
    <cfRule type="cellIs" priority="71" dxfId="18" operator="greaterThanOrEqual" stopIfTrue="1">
      <formula>$AS$8+1</formula>
    </cfRule>
    <cfRule type="cellIs" priority="72" dxfId="19" operator="lessThanOrEqual" stopIfTrue="1">
      <formula>$AS$8-1</formula>
    </cfRule>
  </conditionalFormatting>
  <conditionalFormatting sqref="H9">
    <cfRule type="cellIs" priority="69" dxfId="18" operator="greaterThanOrEqual" stopIfTrue="1">
      <formula>$AS$9+1</formula>
    </cfRule>
    <cfRule type="cellIs" priority="70" dxfId="19" operator="lessThanOrEqual" stopIfTrue="1">
      <formula>$AS$9-1</formula>
    </cfRule>
  </conditionalFormatting>
  <conditionalFormatting sqref="H10">
    <cfRule type="cellIs" priority="67" dxfId="18" operator="greaterThanOrEqual" stopIfTrue="1">
      <formula>$AS$10+1</formula>
    </cfRule>
    <cfRule type="cellIs" priority="68" dxfId="19" operator="lessThanOrEqual" stopIfTrue="1">
      <formula>$AS$10-1</formula>
    </cfRule>
  </conditionalFormatting>
  <conditionalFormatting sqref="H11">
    <cfRule type="cellIs" priority="65" dxfId="18" operator="greaterThanOrEqual" stopIfTrue="1">
      <formula>$AS$11+1</formula>
    </cfRule>
    <cfRule type="cellIs" priority="66" dxfId="19" operator="lessThanOrEqual" stopIfTrue="1">
      <formula>$AS$11-1</formula>
    </cfRule>
  </conditionalFormatting>
  <conditionalFormatting sqref="H12">
    <cfRule type="cellIs" priority="63" dxfId="18" operator="greaterThanOrEqual" stopIfTrue="1">
      <formula>$AS$12+1</formula>
    </cfRule>
    <cfRule type="cellIs" priority="64" dxfId="19" operator="lessThanOrEqual" stopIfTrue="1">
      <formula>$AS$12-1</formula>
    </cfRule>
  </conditionalFormatting>
  <conditionalFormatting sqref="H13">
    <cfRule type="cellIs" priority="61" dxfId="18" operator="greaterThanOrEqual" stopIfTrue="1">
      <formula>$AS$13+1</formula>
    </cfRule>
    <cfRule type="cellIs" priority="62" dxfId="19" operator="lessThanOrEqual" stopIfTrue="1">
      <formula>$AS$13-1</formula>
    </cfRule>
  </conditionalFormatting>
  <conditionalFormatting sqref="H14">
    <cfRule type="cellIs" priority="59" dxfId="18" operator="greaterThanOrEqual" stopIfTrue="1">
      <formula>$AS$14+1</formula>
    </cfRule>
    <cfRule type="cellIs" priority="60" dxfId="19" operator="lessThanOrEqual" stopIfTrue="1">
      <formula>$AS$14-1</formula>
    </cfRule>
  </conditionalFormatting>
  <conditionalFormatting sqref="H15">
    <cfRule type="cellIs" priority="57" dxfId="18" operator="greaterThanOrEqual" stopIfTrue="1">
      <formula>$AS$15+1</formula>
    </cfRule>
    <cfRule type="cellIs" priority="58" dxfId="19" operator="lessThanOrEqual" stopIfTrue="1">
      <formula>$AS$15-1</formula>
    </cfRule>
  </conditionalFormatting>
  <conditionalFormatting sqref="H16">
    <cfRule type="cellIs" priority="55" dxfId="18" operator="greaterThanOrEqual" stopIfTrue="1">
      <formula>$AS$16+1</formula>
    </cfRule>
    <cfRule type="cellIs" priority="56" dxfId="19" operator="lessThanOrEqual" stopIfTrue="1">
      <formula>$AS$16-1</formula>
    </cfRule>
  </conditionalFormatting>
  <conditionalFormatting sqref="I5">
    <cfRule type="cellIs" priority="53" dxfId="18" operator="greaterThanOrEqual" stopIfTrue="1">
      <formula>$AT$5+1</formula>
    </cfRule>
    <cfRule type="cellIs" priority="54" dxfId="19" operator="lessThanOrEqual" stopIfTrue="1">
      <formula>$AT$5-1</formula>
    </cfRule>
  </conditionalFormatting>
  <conditionalFormatting sqref="I6">
    <cfRule type="cellIs" priority="51" dxfId="18" operator="greaterThanOrEqual" stopIfTrue="1">
      <formula>$AT$6+1</formula>
    </cfRule>
    <cfRule type="cellIs" priority="52" dxfId="19" operator="lessThanOrEqual" stopIfTrue="1">
      <formula>$AT$6-1</formula>
    </cfRule>
  </conditionalFormatting>
  <conditionalFormatting sqref="I7">
    <cfRule type="cellIs" priority="49" dxfId="18" operator="greaterThanOrEqual" stopIfTrue="1">
      <formula>$AT$7+1</formula>
    </cfRule>
    <cfRule type="cellIs" priority="50" dxfId="19" operator="lessThanOrEqual" stopIfTrue="1">
      <formula>$AT$7-1</formula>
    </cfRule>
  </conditionalFormatting>
  <conditionalFormatting sqref="I8">
    <cfRule type="cellIs" priority="47" dxfId="18" operator="greaterThanOrEqual" stopIfTrue="1">
      <formula>$AT$8+1</formula>
    </cfRule>
    <cfRule type="cellIs" priority="48" dxfId="19" operator="lessThanOrEqual" stopIfTrue="1">
      <formula>$AT$8-1</formula>
    </cfRule>
  </conditionalFormatting>
  <conditionalFormatting sqref="I9">
    <cfRule type="cellIs" priority="45" dxfId="18" operator="greaterThanOrEqual" stopIfTrue="1">
      <formula>$AT$9+1</formula>
    </cfRule>
    <cfRule type="cellIs" priority="46" dxfId="19" operator="lessThanOrEqual" stopIfTrue="1">
      <formula>$AT$9-1</formula>
    </cfRule>
  </conditionalFormatting>
  <conditionalFormatting sqref="I10">
    <cfRule type="cellIs" priority="43" dxfId="18" operator="greaterThanOrEqual" stopIfTrue="1">
      <formula>$AT$10+1</formula>
    </cfRule>
    <cfRule type="cellIs" priority="44" dxfId="19" operator="lessThanOrEqual" stopIfTrue="1">
      <formula>$AT$10-1</formula>
    </cfRule>
  </conditionalFormatting>
  <conditionalFormatting sqref="I11">
    <cfRule type="cellIs" priority="41" dxfId="18" operator="greaterThanOrEqual" stopIfTrue="1">
      <formula>$AT$11+1</formula>
    </cfRule>
    <cfRule type="cellIs" priority="42" dxfId="19" operator="lessThanOrEqual" stopIfTrue="1">
      <formula>$AT$11-1</formula>
    </cfRule>
  </conditionalFormatting>
  <conditionalFormatting sqref="I12">
    <cfRule type="cellIs" priority="39" dxfId="18" operator="greaterThanOrEqual" stopIfTrue="1">
      <formula>$AT$12+1</formula>
    </cfRule>
    <cfRule type="cellIs" priority="40" dxfId="19" operator="lessThanOrEqual" stopIfTrue="1">
      <formula>$AT$12-1</formula>
    </cfRule>
  </conditionalFormatting>
  <conditionalFormatting sqref="I13">
    <cfRule type="cellIs" priority="37" dxfId="18" operator="greaterThanOrEqual" stopIfTrue="1">
      <formula>$AT$13+1</formula>
    </cfRule>
    <cfRule type="cellIs" priority="38" dxfId="19" operator="lessThanOrEqual" stopIfTrue="1">
      <formula>$AT$13-1</formula>
    </cfRule>
  </conditionalFormatting>
  <conditionalFormatting sqref="I14">
    <cfRule type="cellIs" priority="35" dxfId="18" operator="greaterThanOrEqual" stopIfTrue="1">
      <formula>$AT$14+1</formula>
    </cfRule>
    <cfRule type="cellIs" priority="36" dxfId="19" operator="lessThanOrEqual" stopIfTrue="1">
      <formula>$AT$14-1</formula>
    </cfRule>
  </conditionalFormatting>
  <conditionalFormatting sqref="I15">
    <cfRule type="cellIs" priority="33" dxfId="18" operator="greaterThanOrEqual" stopIfTrue="1">
      <formula>$AT$15+1</formula>
    </cfRule>
    <cfRule type="cellIs" priority="34" dxfId="19" operator="lessThanOrEqual" stopIfTrue="1">
      <formula>$AT$15-1</formula>
    </cfRule>
  </conditionalFormatting>
  <conditionalFormatting sqref="I16">
    <cfRule type="cellIs" priority="31" dxfId="18" operator="greaterThanOrEqual" stopIfTrue="1">
      <formula>$AT$16+1</formula>
    </cfRule>
    <cfRule type="cellIs" priority="32" dxfId="19" operator="lessThanOrEqual" stopIfTrue="1">
      <formula>$AT$16-1</formula>
    </cfRule>
  </conditionalFormatting>
  <conditionalFormatting sqref="M3:M16">
    <cfRule type="cellIs" priority="28" dxfId="23" operator="equal" stopIfTrue="1">
      <formula>"This player cannot be a keeper"</formula>
    </cfRule>
  </conditionalFormatting>
  <conditionalFormatting sqref="B2:AH2 B3:B23 C17:D23 F18:K22 F23:X23 V19:X22 O18:Y18 F17:X17 O19:R21 T19:T20 O22:T22">
    <cfRule type="expression" priority="1" dxfId="22">
      <formula>$AC$18="Pastel Orange"</formula>
    </cfRule>
    <cfRule type="expression" priority="2" dxfId="21">
      <formula>$AC$18="Pastel Light Blue"</formula>
    </cfRule>
    <cfRule type="expression" priority="3" dxfId="20">
      <formula>$AC$18="Pastel Purple"</formula>
    </cfRule>
    <cfRule type="expression" priority="4" dxfId="19">
      <formula>$AC$18="Pastel Green"</formula>
    </cfRule>
    <cfRule type="expression" priority="5" dxfId="18">
      <formula>$AC$18="Pastel Red"</formula>
    </cfRule>
    <cfRule type="expression" priority="6" dxfId="17">
      <formula>$AC$18="Pastel Blue"</formula>
    </cfRule>
    <cfRule type="expression" priority="7" dxfId="16">
      <formula>$AC$18="Pastel Dark Blue"</formula>
    </cfRule>
    <cfRule type="expression" priority="8" dxfId="15">
      <formula>$AC$18="Grey"</formula>
    </cfRule>
    <cfRule type="expression" priority="9" dxfId="14">
      <formula>$AC$18="Black"</formula>
    </cfRule>
    <cfRule type="expression" priority="10" dxfId="13">
      <formula>$AC$18="White"</formula>
    </cfRule>
    <cfRule type="expression" priority="11" dxfId="12">
      <formula>$AC$19="Black"</formula>
    </cfRule>
    <cfRule type="expression" priority="12" dxfId="11">
      <formula>$AC$19="Grey"</formula>
    </cfRule>
    <cfRule type="expression" priority="13" dxfId="10">
      <formula>$AC$19="White"</formula>
    </cfRule>
    <cfRule type="expression" priority="15" dxfId="9">
      <formula>$AC$18="Purple"</formula>
    </cfRule>
    <cfRule type="expression" priority="16" dxfId="8">
      <formula>$AC$18="Dark Blue"</formula>
    </cfRule>
    <cfRule type="expression" priority="17" dxfId="7">
      <formula>$AC$18="Blue"</formula>
    </cfRule>
    <cfRule type="expression" priority="18" dxfId="6">
      <formula>$AC$18="Light Blue"</formula>
    </cfRule>
    <cfRule type="expression" priority="19" dxfId="5">
      <formula>$AC$18="Green"</formula>
    </cfRule>
    <cfRule type="expression" priority="20" dxfId="4">
      <formula>$AC$18="Light Green"</formula>
    </cfRule>
    <cfRule type="expression" priority="21" dxfId="3">
      <formula>$AC$18="Yellow"</formula>
    </cfRule>
    <cfRule type="expression" priority="22" dxfId="2">
      <formula>$AC$18="Gold"</formula>
    </cfRule>
    <cfRule type="expression" priority="23" dxfId="1">
      <formula>$AC$18="Red"</formula>
    </cfRule>
    <cfRule type="expression" priority="24" dxfId="0">
      <formula>$AC$18="Maroon"</formula>
    </cfRule>
  </conditionalFormatting>
  <dataValidations count="5">
    <dataValidation operator="equal" allowBlank="1" showInputMessage="1" showErrorMessage="1" sqref="Z27:Z40"/>
    <dataValidation type="whole" allowBlank="1" showInputMessage="1" showErrorMessage="1" errorTitle="Too Many Cheerleaders" error="You cannot have more than 7 Cheerleaders.&#10;Season 2 Rulebook Pg8" sqref="U22">
      <formula1>0</formula1>
      <formula2>7</formula2>
    </dataValidation>
    <dataValidation type="whole" allowBlank="1" showInputMessage="1" showErrorMessage="1" errorTitle="Too many coaches" error="You cannot have more than 1 of each Coach.&#10;Season 2 Rulebook Pg10" sqref="S21:U21">
      <formula1>0</formula1>
      <formula2>1</formula2>
    </dataValidation>
    <dataValidation type="list" allowBlank="1" showInputMessage="1" showErrorMessage="1" sqref="AC18">
      <formula1>COLOURNAMES</formula1>
    </dataValidation>
    <dataValidation type="list" allowBlank="1" showInputMessage="1" showErrorMessage="1" sqref="AC19">
      <formula1>COLOURTEXT</formula1>
    </dataValidation>
  </dataValidations>
  <printOptions horizontalCentered="1" verticalCentered="1"/>
  <pageMargins left="0.63" right="0.39" top="0.7874015748031497" bottom="0.7874015748031497" header="0.13" footer="0"/>
  <pageSetup horizontalDpi="300" verticalDpi="300" orientation="landscape" paperSize="9" scale="88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Dreadball Roster</dc:title>
  <dc:subject/>
  <dc:creator>Liam Hall</dc:creator>
  <cp:keywords/>
  <dc:description/>
  <cp:lastModifiedBy>Liam</cp:lastModifiedBy>
  <cp:lastPrinted>2013-07-05T08:42:36Z</cp:lastPrinted>
  <dcterms:created xsi:type="dcterms:W3CDTF">2001-02-12T07:17:33Z</dcterms:created>
  <dcterms:modified xsi:type="dcterms:W3CDTF">2013-08-02T13:03:05Z</dcterms:modified>
  <cp:category/>
  <cp:version/>
  <cp:contentType/>
  <cp:contentStatus/>
</cp:coreProperties>
</file>